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07370ca8ba4409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Individual" sheetId="1" r:id="rId1"/>
    <sheet name="Monte Carlo Norm Dist" sheetId="11" r:id="rId2"/>
    <sheet name="Monte Carlo Output" sheetId="13" r:id="rId3"/>
  </sheets>
  <definedNames>
    <definedName name="_xlnm.Print_Area" localSheetId="0">Individual!$B$1:$AC$95</definedName>
    <definedName name="_xlnm.Print_Area" localSheetId="1">'Monte Carlo Norm Dist'!$B$1:$AR$58</definedName>
    <definedName name="_xlnm.Print_Area" localSheetId="2">'Monte Carlo Output'!$BD$1:$BM$36</definedName>
  </definedNames>
  <calcPr calcId="145621"/>
</workbook>
</file>

<file path=xl/calcChain.xml><?xml version="1.0" encoding="utf-8"?>
<calcChain xmlns="http://schemas.openxmlformats.org/spreadsheetml/2006/main">
  <c r="BK26" i="13" l="1"/>
  <c r="BK25" i="13"/>
  <c r="BK24" i="13"/>
  <c r="BK23" i="13"/>
  <c r="BK22" i="13"/>
  <c r="BK21" i="13"/>
  <c r="BK20" i="13"/>
  <c r="BK19" i="13"/>
  <c r="BK18" i="13"/>
  <c r="BK17" i="13"/>
  <c r="BK16" i="13"/>
  <c r="BK15" i="13"/>
  <c r="BK14" i="13"/>
  <c r="BK13" i="13"/>
  <c r="BK12" i="13"/>
  <c r="BK11" i="13"/>
  <c r="BK10" i="13"/>
  <c r="BK9" i="13"/>
  <c r="BK8" i="13"/>
  <c r="BK7" i="13"/>
  <c r="BK6" i="13"/>
  <c r="BK5" i="13"/>
  <c r="BG35" i="13"/>
  <c r="BF35" i="13"/>
  <c r="BE35" i="13"/>
  <c r="BG34" i="13"/>
  <c r="BF34" i="13"/>
  <c r="BE34" i="13"/>
  <c r="BG33" i="13"/>
  <c r="BF33" i="13"/>
  <c r="BE33" i="13"/>
  <c r="BG32" i="13"/>
  <c r="BF32" i="13"/>
  <c r="BE32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C35" i="13"/>
  <c r="C34" i="13"/>
  <c r="C33" i="13"/>
  <c r="C32" i="13"/>
  <c r="BL23" i="13"/>
  <c r="BJ23" i="13"/>
  <c r="BM23" i="13"/>
  <c r="BL19" i="13"/>
  <c r="BJ19" i="13"/>
  <c r="BM19" i="13"/>
  <c r="BL15" i="13"/>
  <c r="BJ15" i="13"/>
  <c r="BM15" i="13"/>
  <c r="BL11" i="13"/>
  <c r="BJ11" i="13"/>
  <c r="BM11" i="13"/>
  <c r="BL7" i="13"/>
  <c r="BJ7" i="13"/>
  <c r="BM7" i="13"/>
  <c r="BL26" i="13"/>
  <c r="BJ26" i="13"/>
  <c r="BM26" i="13"/>
  <c r="BL25" i="13"/>
  <c r="BJ25" i="13"/>
  <c r="BM25" i="13"/>
  <c r="BL24" i="13"/>
  <c r="BJ24" i="13"/>
  <c r="BM24" i="13"/>
  <c r="BL22" i="13"/>
  <c r="BJ22" i="13"/>
  <c r="BM22" i="13"/>
  <c r="BL21" i="13"/>
  <c r="BJ21" i="13"/>
  <c r="BM21" i="13"/>
  <c r="BL20" i="13"/>
  <c r="BJ20" i="13"/>
  <c r="BM20" i="13"/>
  <c r="BL18" i="13"/>
  <c r="BJ18" i="13"/>
  <c r="BM18" i="13"/>
  <c r="BL17" i="13"/>
  <c r="BJ17" i="13"/>
  <c r="BM17" i="13"/>
  <c r="BL16" i="13"/>
  <c r="BJ16" i="13"/>
  <c r="BM16" i="13"/>
  <c r="BL14" i="13"/>
  <c r="BJ14" i="13"/>
  <c r="BM14" i="13"/>
  <c r="BL13" i="13"/>
  <c r="BJ13" i="13"/>
  <c r="BM13" i="13"/>
  <c r="BL12" i="13"/>
  <c r="BJ12" i="13"/>
  <c r="BM12" i="13"/>
  <c r="BL10" i="13"/>
  <c r="BJ10" i="13"/>
  <c r="BM10" i="13"/>
  <c r="BL9" i="13"/>
  <c r="BJ9" i="13"/>
  <c r="BM9" i="13"/>
  <c r="BL8" i="13"/>
  <c r="BJ8" i="13"/>
  <c r="BM8" i="13"/>
  <c r="BL6" i="13"/>
  <c r="BJ6" i="13"/>
  <c r="BM6" i="13"/>
  <c r="BL5" i="13"/>
  <c r="BJ5" i="13"/>
  <c r="BM5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AR3" i="13"/>
  <c r="AS3" i="13"/>
  <c r="AT3" i="13"/>
  <c r="AU3" i="13"/>
  <c r="AV3" i="13"/>
  <c r="AW3" i="13"/>
  <c r="AX3" i="13"/>
  <c r="AY3" i="13"/>
  <c r="AZ3" i="13"/>
  <c r="BA3" i="13"/>
  <c r="BB3" i="13"/>
  <c r="BC3" i="13"/>
  <c r="BD3" i="13"/>
  <c r="BE3" i="13"/>
  <c r="BF3" i="13"/>
  <c r="BG3" i="13"/>
  <c r="BH3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AG26" i="11"/>
  <c r="AG25" i="11"/>
  <c r="J54" i="11"/>
  <c r="I54" i="11"/>
  <c r="H54" i="11"/>
  <c r="F54" i="11"/>
  <c r="G54" i="11" s="1"/>
  <c r="J53" i="11"/>
  <c r="I53" i="11"/>
  <c r="H53" i="11"/>
  <c r="F53" i="11"/>
  <c r="G53" i="11" s="1"/>
  <c r="J52" i="11"/>
  <c r="I52" i="11"/>
  <c r="H52" i="11"/>
  <c r="F52" i="11"/>
  <c r="G52" i="11" s="1"/>
  <c r="P18" i="1"/>
  <c r="J51" i="11"/>
  <c r="I51" i="11"/>
  <c r="H51" i="11"/>
  <c r="F51" i="11"/>
  <c r="G51" i="11"/>
  <c r="S19" i="11" s="1"/>
  <c r="J49" i="11"/>
  <c r="I49" i="11"/>
  <c r="H49" i="11"/>
  <c r="F49" i="11"/>
  <c r="G49" i="11"/>
  <c r="P21" i="11" s="1"/>
  <c r="J50" i="11"/>
  <c r="I50" i="11"/>
  <c r="H50" i="11"/>
  <c r="F50" i="11"/>
  <c r="G50" i="11" s="1"/>
  <c r="G45" i="11"/>
  <c r="G43" i="11"/>
  <c r="J43" i="11"/>
  <c r="I43" i="11"/>
  <c r="H43" i="11"/>
  <c r="J45" i="11"/>
  <c r="I45" i="11"/>
  <c r="H45" i="11"/>
  <c r="J21" i="11"/>
  <c r="J20" i="11"/>
  <c r="J19" i="11"/>
  <c r="J18" i="11"/>
  <c r="G20" i="11"/>
  <c r="G19" i="11"/>
  <c r="G18" i="11"/>
  <c r="G21" i="11"/>
  <c r="S21" i="11"/>
  <c r="S20" i="11"/>
  <c r="P20" i="11"/>
  <c r="J48" i="11"/>
  <c r="I48" i="11"/>
  <c r="H48" i="11"/>
  <c r="F48" i="11"/>
  <c r="G48" i="11"/>
  <c r="J44" i="11"/>
  <c r="I44" i="11"/>
  <c r="H44" i="11"/>
  <c r="J47" i="11"/>
  <c r="I47" i="11"/>
  <c r="H47" i="11"/>
  <c r="F47" i="11"/>
  <c r="G47" i="11"/>
  <c r="J46" i="11"/>
  <c r="I46" i="11"/>
  <c r="H46" i="11"/>
  <c r="F46" i="11"/>
  <c r="G46" i="11"/>
  <c r="I42" i="11"/>
  <c r="I40" i="11"/>
  <c r="I39" i="11"/>
  <c r="I38" i="11"/>
  <c r="I37" i="11"/>
  <c r="J42" i="11"/>
  <c r="H42" i="11"/>
  <c r="J40" i="11"/>
  <c r="H40" i="11"/>
  <c r="J39" i="11"/>
  <c r="H39" i="11"/>
  <c r="J38" i="11"/>
  <c r="H38" i="11"/>
  <c r="J37" i="11"/>
  <c r="H37" i="11"/>
  <c r="F44" i="11"/>
  <c r="G44" i="11"/>
  <c r="F42" i="11"/>
  <c r="G42" i="11"/>
  <c r="F40" i="11"/>
  <c r="F39" i="11"/>
  <c r="G39" i="11" s="1"/>
  <c r="D20" i="11" s="1"/>
  <c r="E20" i="11" s="1"/>
  <c r="F38" i="11"/>
  <c r="F37" i="11"/>
  <c r="N18" i="11"/>
  <c r="N21" i="11"/>
  <c r="N20" i="11"/>
  <c r="N19" i="11"/>
  <c r="M18" i="11"/>
  <c r="M20" i="11"/>
  <c r="M19" i="11"/>
  <c r="M21" i="11"/>
  <c r="K18" i="11"/>
  <c r="K20" i="11"/>
  <c r="K19" i="11"/>
  <c r="K21" i="11"/>
  <c r="F18" i="11"/>
  <c r="F20" i="11"/>
  <c r="F19" i="11"/>
  <c r="F21" i="11"/>
  <c r="H18" i="11"/>
  <c r="H20" i="11"/>
  <c r="H19" i="11"/>
  <c r="H21" i="11"/>
  <c r="G40" i="11"/>
  <c r="D21" i="11"/>
  <c r="D35" i="13" s="1"/>
  <c r="G38" i="11"/>
  <c r="D19" i="11" s="1"/>
  <c r="G37" i="11"/>
  <c r="D18" i="11"/>
  <c r="E18" i="11" s="1"/>
  <c r="E21" i="11"/>
  <c r="D34" i="13"/>
  <c r="D32" i="13"/>
  <c r="X39" i="11"/>
  <c r="X40" i="11"/>
  <c r="X44" i="11"/>
  <c r="X45" i="11"/>
  <c r="X49" i="11"/>
  <c r="X51" i="11"/>
  <c r="X55" i="11"/>
  <c r="X56" i="11"/>
  <c r="AB39" i="11"/>
  <c r="AB43" i="11"/>
  <c r="AB44" i="11"/>
  <c r="AB49" i="11"/>
  <c r="AB53" i="11"/>
  <c r="AB55" i="11"/>
  <c r="AD38" i="11"/>
  <c r="AD42" i="11"/>
  <c r="AD43" i="11"/>
  <c r="AD49" i="11"/>
  <c r="AD53" i="11"/>
  <c r="AD54" i="11"/>
  <c r="G26" i="11"/>
  <c r="V26" i="11"/>
  <c r="G29" i="11"/>
  <c r="S29" i="11"/>
  <c r="J28" i="11"/>
  <c r="V28" i="11"/>
  <c r="W32" i="1"/>
  <c r="V32" i="1"/>
  <c r="T32" i="1"/>
  <c r="S32" i="1"/>
  <c r="W30" i="1"/>
  <c r="V30" i="1"/>
  <c r="T30" i="1"/>
  <c r="S30" i="1"/>
  <c r="W29" i="1"/>
  <c r="V29" i="1"/>
  <c r="T29" i="1"/>
  <c r="S29" i="1"/>
  <c r="W21" i="1"/>
  <c r="V21" i="1"/>
  <c r="W19" i="1"/>
  <c r="V19" i="1"/>
  <c r="W18" i="1"/>
  <c r="V18" i="1"/>
  <c r="T21" i="1"/>
  <c r="S21" i="1"/>
  <c r="T19" i="1"/>
  <c r="S19" i="1"/>
  <c r="T18" i="1"/>
  <c r="S18" i="1"/>
  <c r="J29" i="1"/>
  <c r="J30" i="1"/>
  <c r="Q32" i="1"/>
  <c r="P32" i="1"/>
  <c r="Q30" i="1"/>
  <c r="P30" i="1"/>
  <c r="Q29" i="1"/>
  <c r="P29" i="1"/>
  <c r="J18" i="1"/>
  <c r="J19" i="1"/>
  <c r="Q21" i="1"/>
  <c r="P21" i="1"/>
  <c r="Q19" i="1"/>
  <c r="P19" i="1"/>
  <c r="Q18" i="1"/>
  <c r="N32" i="1"/>
  <c r="M32" i="1"/>
  <c r="K32" i="1"/>
  <c r="J32" i="1"/>
  <c r="H32" i="1"/>
  <c r="G32" i="1"/>
  <c r="E32" i="1"/>
  <c r="E31" i="1"/>
  <c r="N30" i="1"/>
  <c r="M30" i="1"/>
  <c r="K30" i="1"/>
  <c r="H30" i="1"/>
  <c r="G30" i="1"/>
  <c r="E30" i="1"/>
  <c r="N29" i="1"/>
  <c r="M29" i="1"/>
  <c r="K29" i="1"/>
  <c r="H29" i="1"/>
  <c r="G29" i="1"/>
  <c r="E29" i="1"/>
  <c r="K71" i="1"/>
  <c r="P71" i="1"/>
  <c r="U31" i="1"/>
  <c r="R31" i="1"/>
  <c r="X31" i="1"/>
  <c r="E72" i="1"/>
  <c r="K72" i="1"/>
  <c r="J71" i="1"/>
  <c r="O71" i="1"/>
  <c r="U32" i="1"/>
  <c r="R32" i="1"/>
  <c r="X32" i="1"/>
  <c r="M71" i="1"/>
  <c r="R71" i="1"/>
  <c r="U29" i="1"/>
  <c r="R29" i="1"/>
  <c r="L71" i="1"/>
  <c r="Q71" i="1"/>
  <c r="U30" i="1"/>
  <c r="R30" i="1"/>
  <c r="X30" i="1"/>
  <c r="X29" i="1"/>
  <c r="O29" i="1"/>
  <c r="G82" i="1"/>
  <c r="I31" i="1"/>
  <c r="E73" i="1"/>
  <c r="K73" i="1"/>
  <c r="L31" i="1"/>
  <c r="E85" i="1"/>
  <c r="K85" i="1"/>
  <c r="I32" i="1"/>
  <c r="I29" i="1"/>
  <c r="G93" i="1"/>
  <c r="M93" i="1"/>
  <c r="R93" i="1"/>
  <c r="W93" i="1"/>
  <c r="I30" i="1"/>
  <c r="O31" i="1"/>
  <c r="E78" i="1"/>
  <c r="K78" i="1"/>
  <c r="O32" i="1"/>
  <c r="L32" i="1"/>
  <c r="D83" i="1"/>
  <c r="J83" i="1"/>
  <c r="L29" i="1"/>
  <c r="O30" i="1"/>
  <c r="L30" i="1"/>
  <c r="F90" i="1"/>
  <c r="F91" i="1"/>
  <c r="L91" i="1"/>
  <c r="L90" i="1"/>
  <c r="G90" i="1"/>
  <c r="M90" i="1"/>
  <c r="R90" i="1"/>
  <c r="W90" i="1"/>
  <c r="M82" i="1"/>
  <c r="R82" i="1"/>
  <c r="W82" i="1"/>
  <c r="G91" i="1"/>
  <c r="M91" i="1"/>
  <c r="R91" i="1"/>
  <c r="W91" i="1"/>
  <c r="G72" i="1"/>
  <c r="G88" i="1"/>
  <c r="M88" i="1"/>
  <c r="R88" i="1"/>
  <c r="G89" i="1"/>
  <c r="M89" i="1"/>
  <c r="R89" i="1"/>
  <c r="W89" i="1"/>
  <c r="G92" i="1"/>
  <c r="M92" i="1"/>
  <c r="R92" i="1"/>
  <c r="W92" i="1"/>
  <c r="E81" i="1"/>
  <c r="K81" i="1"/>
  <c r="E84" i="1"/>
  <c r="K84" i="1"/>
  <c r="E82" i="1"/>
  <c r="K82" i="1"/>
  <c r="E79" i="1"/>
  <c r="K79" i="1"/>
  <c r="E83" i="1"/>
  <c r="K83" i="1"/>
  <c r="O83" i="1"/>
  <c r="T83" i="1"/>
  <c r="E80" i="1"/>
  <c r="K80" i="1"/>
  <c r="E88" i="1"/>
  <c r="K88" i="1"/>
  <c r="E89" i="1"/>
  <c r="K89" i="1"/>
  <c r="E91" i="1"/>
  <c r="K91" i="1"/>
  <c r="P91" i="1"/>
  <c r="U91" i="1"/>
  <c r="E86" i="1"/>
  <c r="K86" i="1"/>
  <c r="E87" i="1"/>
  <c r="K87" i="1"/>
  <c r="D86" i="1"/>
  <c r="J86" i="1"/>
  <c r="D89" i="1"/>
  <c r="J89" i="1"/>
  <c r="O89" i="1"/>
  <c r="T89" i="1"/>
  <c r="D84" i="1"/>
  <c r="J84" i="1"/>
  <c r="O84" i="1"/>
  <c r="T84" i="1"/>
  <c r="D88" i="1"/>
  <c r="J88" i="1"/>
  <c r="D85" i="1"/>
  <c r="J85" i="1"/>
  <c r="O85" i="1"/>
  <c r="T85" i="1"/>
  <c r="D87" i="1"/>
  <c r="J87" i="1"/>
  <c r="F74" i="1"/>
  <c r="L74" i="1"/>
  <c r="F92" i="1"/>
  <c r="D73" i="1"/>
  <c r="J73" i="1"/>
  <c r="O73" i="1"/>
  <c r="E74" i="1"/>
  <c r="K74" i="1"/>
  <c r="E90" i="1"/>
  <c r="K90" i="1"/>
  <c r="P90" i="1"/>
  <c r="U90" i="1"/>
  <c r="D76" i="1"/>
  <c r="J76" i="1"/>
  <c r="D72" i="1"/>
  <c r="J72" i="1"/>
  <c r="O72" i="1"/>
  <c r="F81" i="1"/>
  <c r="L81" i="1"/>
  <c r="F72" i="1"/>
  <c r="L72" i="1"/>
  <c r="P72" i="1"/>
  <c r="G75" i="1"/>
  <c r="M75" i="1"/>
  <c r="R75" i="1"/>
  <c r="D74" i="1"/>
  <c r="D90" i="1"/>
  <c r="J90" i="1"/>
  <c r="O90" i="1"/>
  <c r="T90" i="1"/>
  <c r="E21" i="1"/>
  <c r="E20" i="1"/>
  <c r="E19" i="1"/>
  <c r="E18" i="1"/>
  <c r="N21" i="1"/>
  <c r="N19" i="1"/>
  <c r="N18" i="1"/>
  <c r="M21" i="1"/>
  <c r="M19" i="1"/>
  <c r="M18" i="1"/>
  <c r="K21" i="1"/>
  <c r="K19" i="1"/>
  <c r="K18" i="1"/>
  <c r="J21" i="1"/>
  <c r="H21" i="1"/>
  <c r="H19" i="1"/>
  <c r="H18" i="1"/>
  <c r="G21" i="1"/>
  <c r="G19" i="1"/>
  <c r="G18" i="1"/>
  <c r="Q90" i="1"/>
  <c r="V90" i="1"/>
  <c r="X90" i="1"/>
  <c r="AA90" i="1"/>
  <c r="F93" i="1"/>
  <c r="L93" i="1"/>
  <c r="Q93" i="1"/>
  <c r="V93" i="1"/>
  <c r="L92" i="1"/>
  <c r="Q92" i="1"/>
  <c r="V92" i="1"/>
  <c r="AA18" i="1"/>
  <c r="R18" i="1"/>
  <c r="U18" i="1"/>
  <c r="X18" i="1"/>
  <c r="P81" i="1"/>
  <c r="U81" i="1"/>
  <c r="Q91" i="1"/>
  <c r="V91" i="1"/>
  <c r="AA21" i="1"/>
  <c r="R21" i="1"/>
  <c r="U21" i="1"/>
  <c r="X21" i="1"/>
  <c r="O88" i="1"/>
  <c r="T88" i="1"/>
  <c r="AA19" i="1"/>
  <c r="R19" i="1"/>
  <c r="U19" i="1"/>
  <c r="X19" i="1"/>
  <c r="O87" i="1"/>
  <c r="T87" i="1"/>
  <c r="AA20" i="1"/>
  <c r="X20" i="1"/>
  <c r="R20" i="1"/>
  <c r="U20" i="1"/>
  <c r="O86" i="1"/>
  <c r="T86" i="1"/>
  <c r="W88" i="1"/>
  <c r="G74" i="1"/>
  <c r="M72" i="1"/>
  <c r="R72" i="1"/>
  <c r="Q72" i="1"/>
  <c r="D75" i="1"/>
  <c r="J75" i="1"/>
  <c r="J74" i="1"/>
  <c r="O74" i="1"/>
  <c r="T74" i="1"/>
  <c r="P74" i="1"/>
  <c r="U74" i="1"/>
  <c r="W75" i="1"/>
  <c r="G80" i="1"/>
  <c r="M80" i="1"/>
  <c r="R80" i="1"/>
  <c r="G73" i="1"/>
  <c r="M73" i="1"/>
  <c r="R73" i="1"/>
  <c r="G83" i="1"/>
  <c r="M83" i="1"/>
  <c r="R83" i="1"/>
  <c r="W83" i="1"/>
  <c r="G78" i="1"/>
  <c r="M78" i="1"/>
  <c r="R78" i="1"/>
  <c r="W78" i="1"/>
  <c r="G76" i="1"/>
  <c r="M76" i="1"/>
  <c r="R76" i="1"/>
  <c r="W76" i="1"/>
  <c r="F73" i="1"/>
  <c r="L73" i="1"/>
  <c r="P73" i="1"/>
  <c r="F80" i="1"/>
  <c r="L80" i="1"/>
  <c r="P80" i="1"/>
  <c r="U80" i="1"/>
  <c r="D78" i="1"/>
  <c r="J78" i="1"/>
  <c r="O78" i="1"/>
  <c r="T78" i="1"/>
  <c r="D81" i="1"/>
  <c r="J81" i="1"/>
  <c r="O81" i="1"/>
  <c r="T81" i="1"/>
  <c r="D79" i="1"/>
  <c r="J79" i="1"/>
  <c r="O79" i="1"/>
  <c r="T79" i="1"/>
  <c r="D82" i="1"/>
  <c r="J82" i="1"/>
  <c r="O82" i="1"/>
  <c r="T82" i="1"/>
  <c r="D80" i="1"/>
  <c r="J80" i="1"/>
  <c r="O80" i="1"/>
  <c r="T80" i="1"/>
  <c r="D77" i="1"/>
  <c r="J77" i="1"/>
  <c r="E76" i="1"/>
  <c r="K76" i="1"/>
  <c r="E77" i="1"/>
  <c r="K77" i="1"/>
  <c r="E75" i="1"/>
  <c r="K75" i="1"/>
  <c r="D93" i="1"/>
  <c r="J93" i="1"/>
  <c r="H90" i="1"/>
  <c r="Z90" i="1"/>
  <c r="D91" i="1"/>
  <c r="D92" i="1"/>
  <c r="J92" i="1"/>
  <c r="F88" i="1"/>
  <c r="L88" i="1"/>
  <c r="P88" i="1"/>
  <c r="U88" i="1"/>
  <c r="F87" i="1"/>
  <c r="L87" i="1"/>
  <c r="P87" i="1"/>
  <c r="U87" i="1"/>
  <c r="F89" i="1"/>
  <c r="F82" i="1"/>
  <c r="L82" i="1"/>
  <c r="Q82" i="1"/>
  <c r="V82" i="1"/>
  <c r="H74" i="1"/>
  <c r="Z74" i="1"/>
  <c r="H73" i="1"/>
  <c r="L20" i="1"/>
  <c r="E42" i="1"/>
  <c r="K42" i="1"/>
  <c r="E43" i="1"/>
  <c r="K43" i="1"/>
  <c r="E44" i="1"/>
  <c r="K44" i="1"/>
  <c r="H88" i="1"/>
  <c r="Z88" i="1"/>
  <c r="G86" i="1"/>
  <c r="M86" i="1"/>
  <c r="R86" i="1"/>
  <c r="G79" i="1"/>
  <c r="M79" i="1"/>
  <c r="R79" i="1"/>
  <c r="G84" i="1"/>
  <c r="M84" i="1"/>
  <c r="R84" i="1"/>
  <c r="G77" i="1"/>
  <c r="M77" i="1"/>
  <c r="R77" i="1"/>
  <c r="G81" i="1"/>
  <c r="M81" i="1"/>
  <c r="R81" i="1"/>
  <c r="G87" i="1"/>
  <c r="M87" i="1"/>
  <c r="R87" i="1"/>
  <c r="H72" i="1"/>
  <c r="E93" i="1"/>
  <c r="K93" i="1"/>
  <c r="P93" i="1"/>
  <c r="U93" i="1"/>
  <c r="E92" i="1"/>
  <c r="K92" i="1"/>
  <c r="P92" i="1"/>
  <c r="U92" i="1"/>
  <c r="F77" i="1"/>
  <c r="L77" i="1"/>
  <c r="F85" i="1"/>
  <c r="L85" i="1"/>
  <c r="F83" i="1"/>
  <c r="L83" i="1"/>
  <c r="F84" i="1"/>
  <c r="L84" i="1"/>
  <c r="P84" i="1"/>
  <c r="U84" i="1"/>
  <c r="F76" i="1"/>
  <c r="L76" i="1"/>
  <c r="F75" i="1"/>
  <c r="L75" i="1"/>
  <c r="Q75" i="1"/>
  <c r="V75" i="1"/>
  <c r="F78" i="1"/>
  <c r="L78" i="1"/>
  <c r="F86" i="1"/>
  <c r="L86" i="1"/>
  <c r="P86" i="1"/>
  <c r="U86" i="1"/>
  <c r="F79" i="1"/>
  <c r="L79" i="1"/>
  <c r="P79" i="1"/>
  <c r="U79" i="1"/>
  <c r="I19" i="1"/>
  <c r="I21" i="1"/>
  <c r="O18" i="1"/>
  <c r="G52" i="1"/>
  <c r="M52" i="1"/>
  <c r="R52" i="1"/>
  <c r="W52" i="1"/>
  <c r="O19" i="1"/>
  <c r="F51" i="1"/>
  <c r="L51" i="1"/>
  <c r="O21" i="1"/>
  <c r="O20" i="1"/>
  <c r="I20" i="1"/>
  <c r="E60" i="1"/>
  <c r="K60" i="1"/>
  <c r="I18" i="1"/>
  <c r="L19" i="1"/>
  <c r="F60" i="1"/>
  <c r="L21" i="1"/>
  <c r="D43" i="1"/>
  <c r="J43" i="1"/>
  <c r="O43" i="1"/>
  <c r="L18" i="1"/>
  <c r="G62" i="1"/>
  <c r="M62" i="1"/>
  <c r="R62" i="1"/>
  <c r="E63" i="1"/>
  <c r="K63" i="1"/>
  <c r="H89" i="1"/>
  <c r="Z89" i="1"/>
  <c r="L89" i="1"/>
  <c r="H91" i="1"/>
  <c r="Z91" i="1"/>
  <c r="J91" i="1"/>
  <c r="O91" i="1"/>
  <c r="T91" i="1"/>
  <c r="X91" i="1"/>
  <c r="AA91" i="1"/>
  <c r="AB91" i="1"/>
  <c r="Q88" i="1"/>
  <c r="V88" i="1"/>
  <c r="X88" i="1"/>
  <c r="AA88" i="1"/>
  <c r="AB90" i="1"/>
  <c r="O75" i="1"/>
  <c r="T75" i="1"/>
  <c r="P82" i="1"/>
  <c r="U82" i="1"/>
  <c r="X82" i="1"/>
  <c r="AA82" i="1"/>
  <c r="AB88" i="1"/>
  <c r="O93" i="1"/>
  <c r="T93" i="1"/>
  <c r="X93" i="1"/>
  <c r="AA93" i="1"/>
  <c r="E62" i="1"/>
  <c r="K62" i="1"/>
  <c r="O92" i="1"/>
  <c r="T92" i="1"/>
  <c r="X92" i="1"/>
  <c r="AA92" i="1"/>
  <c r="Q73" i="1"/>
  <c r="Q80" i="1"/>
  <c r="V80" i="1"/>
  <c r="W80" i="1"/>
  <c r="X80" i="1"/>
  <c r="AA80" i="1"/>
  <c r="G85" i="1"/>
  <c r="M85" i="1"/>
  <c r="R85" i="1"/>
  <c r="W85" i="1"/>
  <c r="M74" i="1"/>
  <c r="R74" i="1"/>
  <c r="Q76" i="1"/>
  <c r="V76" i="1"/>
  <c r="P76" i="1"/>
  <c r="U76" i="1"/>
  <c r="O76" i="1"/>
  <c r="T76" i="1"/>
  <c r="P78" i="1"/>
  <c r="U78" i="1"/>
  <c r="Q78" i="1"/>
  <c r="V78" i="1"/>
  <c r="P83" i="1"/>
  <c r="U83" i="1"/>
  <c r="Q83" i="1"/>
  <c r="V83" i="1"/>
  <c r="P85" i="1"/>
  <c r="U85" i="1"/>
  <c r="Q85" i="1"/>
  <c r="V85" i="1"/>
  <c r="X85" i="1"/>
  <c r="AA85" i="1"/>
  <c r="P75" i="1"/>
  <c r="U75" i="1"/>
  <c r="P77" i="1"/>
  <c r="U77" i="1"/>
  <c r="O77" i="1"/>
  <c r="T77" i="1"/>
  <c r="W77" i="1"/>
  <c r="Q77" i="1"/>
  <c r="V77" i="1"/>
  <c r="Q84" i="1"/>
  <c r="V84" i="1"/>
  <c r="W84" i="1"/>
  <c r="Q87" i="1"/>
  <c r="V87" i="1"/>
  <c r="W87" i="1"/>
  <c r="X87" i="1"/>
  <c r="AA87" i="1"/>
  <c r="W79" i="1"/>
  <c r="Q79" i="1"/>
  <c r="V79" i="1"/>
  <c r="W81" i="1"/>
  <c r="Q81" i="1"/>
  <c r="V81" i="1"/>
  <c r="W86" i="1"/>
  <c r="Q86" i="1"/>
  <c r="V86" i="1"/>
  <c r="X75" i="1"/>
  <c r="AA75" i="1"/>
  <c r="F61" i="1"/>
  <c r="L61" i="1"/>
  <c r="L60" i="1"/>
  <c r="G60" i="1"/>
  <c r="M60" i="1"/>
  <c r="R60" i="1"/>
  <c r="Q60" i="1"/>
  <c r="V60" i="1"/>
  <c r="H80" i="1"/>
  <c r="Z80" i="1"/>
  <c r="H83" i="1"/>
  <c r="Z83" i="1"/>
  <c r="Z20" i="1"/>
  <c r="AC20" i="1"/>
  <c r="H86" i="1"/>
  <c r="Z86" i="1"/>
  <c r="F62" i="1"/>
  <c r="H84" i="1"/>
  <c r="Z84" i="1"/>
  <c r="F44" i="1"/>
  <c r="H76" i="1"/>
  <c r="Z76" i="1"/>
  <c r="H82" i="1"/>
  <c r="Z82" i="1"/>
  <c r="G42" i="1"/>
  <c r="G55" i="1"/>
  <c r="H87" i="1"/>
  <c r="Z87" i="1"/>
  <c r="H81" i="1"/>
  <c r="Z81" i="1"/>
  <c r="H92" i="1"/>
  <c r="Z92" i="1"/>
  <c r="D46" i="1"/>
  <c r="J46" i="1"/>
  <c r="D60" i="1"/>
  <c r="J60" i="1"/>
  <c r="O60" i="1"/>
  <c r="T60" i="1"/>
  <c r="D42" i="1"/>
  <c r="J42" i="1"/>
  <c r="O42" i="1"/>
  <c r="H75" i="1"/>
  <c r="Z75" i="1"/>
  <c r="G45" i="1"/>
  <c r="M45" i="1"/>
  <c r="R45" i="1"/>
  <c r="G63" i="1"/>
  <c r="M63" i="1"/>
  <c r="R63" i="1"/>
  <c r="F58" i="1"/>
  <c r="L58" i="1"/>
  <c r="F57" i="1"/>
  <c r="L57" i="1"/>
  <c r="F52" i="1"/>
  <c r="L52" i="1"/>
  <c r="Q52" i="1"/>
  <c r="V52" i="1"/>
  <c r="F59" i="1"/>
  <c r="L59" i="1"/>
  <c r="E55" i="1"/>
  <c r="K55" i="1"/>
  <c r="W60" i="1"/>
  <c r="G59" i="1"/>
  <c r="M59" i="1"/>
  <c r="R59" i="1"/>
  <c r="W59" i="1"/>
  <c r="G61" i="1"/>
  <c r="M61" i="1"/>
  <c r="R61" i="1"/>
  <c r="W61" i="1"/>
  <c r="E47" i="1"/>
  <c r="K47" i="1"/>
  <c r="E46" i="1"/>
  <c r="K46" i="1"/>
  <c r="E45" i="1"/>
  <c r="K45" i="1"/>
  <c r="F42" i="1"/>
  <c r="L42" i="1"/>
  <c r="H79" i="1"/>
  <c r="Z79" i="1"/>
  <c r="D53" i="1"/>
  <c r="J53" i="1"/>
  <c r="E48" i="1"/>
  <c r="K48" i="1"/>
  <c r="D44" i="1"/>
  <c r="H78" i="1"/>
  <c r="Z78" i="1"/>
  <c r="H93" i="1"/>
  <c r="Z93" i="1"/>
  <c r="H77" i="1"/>
  <c r="Z77" i="1"/>
  <c r="AB93" i="1"/>
  <c r="AB75" i="1"/>
  <c r="AB92" i="1"/>
  <c r="AB82" i="1"/>
  <c r="X86" i="1"/>
  <c r="AA86" i="1"/>
  <c r="X79" i="1"/>
  <c r="AA79" i="1"/>
  <c r="Q89" i="1"/>
  <c r="V89" i="1"/>
  <c r="P89" i="1"/>
  <c r="U89" i="1"/>
  <c r="X89" i="1"/>
  <c r="AA89" i="1"/>
  <c r="AB89" i="1"/>
  <c r="AB79" i="1"/>
  <c r="Q59" i="1"/>
  <c r="V59" i="1"/>
  <c r="Q61" i="1"/>
  <c r="V61" i="1"/>
  <c r="P60" i="1"/>
  <c r="U60" i="1"/>
  <c r="X60" i="1"/>
  <c r="AA60" i="1"/>
  <c r="H85" i="1"/>
  <c r="Z85" i="1"/>
  <c r="AB85" i="1"/>
  <c r="AB80" i="1"/>
  <c r="W74" i="1"/>
  <c r="Q74" i="1"/>
  <c r="V74" i="1"/>
  <c r="X74" i="1"/>
  <c r="AA74" i="1"/>
  <c r="AB74" i="1"/>
  <c r="X76" i="1"/>
  <c r="AA76" i="1"/>
  <c r="AB76" i="1"/>
  <c r="X83" i="1"/>
  <c r="AA83" i="1"/>
  <c r="AB83" i="1"/>
  <c r="X78" i="1"/>
  <c r="AA78" i="1"/>
  <c r="AB78" i="1"/>
  <c r="AB87" i="1"/>
  <c r="AB86" i="1"/>
  <c r="X84" i="1"/>
  <c r="AA84" i="1"/>
  <c r="AB84" i="1"/>
  <c r="X81" i="1"/>
  <c r="AA81" i="1"/>
  <c r="AB81" i="1"/>
  <c r="X77" i="1"/>
  <c r="AA77" i="1"/>
  <c r="AB77" i="1"/>
  <c r="O46" i="1"/>
  <c r="T46" i="1"/>
  <c r="P42" i="1"/>
  <c r="D45" i="1"/>
  <c r="J45" i="1"/>
  <c r="O45" i="1"/>
  <c r="J44" i="1"/>
  <c r="O44" i="1"/>
  <c r="F63" i="1"/>
  <c r="L63" i="1"/>
  <c r="L62" i="1"/>
  <c r="G48" i="1"/>
  <c r="M48" i="1"/>
  <c r="R48" i="1"/>
  <c r="M42" i="1"/>
  <c r="R42" i="1"/>
  <c r="Q42" i="1"/>
  <c r="F54" i="1"/>
  <c r="L54" i="1"/>
  <c r="L44" i="1"/>
  <c r="P44" i="1"/>
  <c r="F45" i="1"/>
  <c r="L45" i="1"/>
  <c r="Q45" i="1"/>
  <c r="Z18" i="1"/>
  <c r="AC18" i="1"/>
  <c r="Z19" i="1"/>
  <c r="AC19" i="1"/>
  <c r="Z21" i="1"/>
  <c r="AC21" i="1"/>
  <c r="F53" i="1"/>
  <c r="L53" i="1"/>
  <c r="F55" i="1"/>
  <c r="L55" i="1"/>
  <c r="P55" i="1"/>
  <c r="U55" i="1"/>
  <c r="F48" i="1"/>
  <c r="L48" i="1"/>
  <c r="P48" i="1"/>
  <c r="U48" i="1"/>
  <c r="F46" i="1"/>
  <c r="L46" i="1"/>
  <c r="P46" i="1"/>
  <c r="U46" i="1"/>
  <c r="F47" i="1"/>
  <c r="L47" i="1"/>
  <c r="P47" i="1"/>
  <c r="U47" i="1"/>
  <c r="F49" i="1"/>
  <c r="L49" i="1"/>
  <c r="F56" i="1"/>
  <c r="L56" i="1"/>
  <c r="G43" i="1"/>
  <c r="M43" i="1"/>
  <c r="R43" i="1"/>
  <c r="G50" i="1"/>
  <c r="M50" i="1"/>
  <c r="R50" i="1"/>
  <c r="W50" i="1"/>
  <c r="G58" i="1"/>
  <c r="M58" i="1"/>
  <c r="R58" i="1"/>
  <c r="G53" i="1"/>
  <c r="M53" i="1"/>
  <c r="R53" i="1"/>
  <c r="G46" i="1"/>
  <c r="G44" i="1"/>
  <c r="H45" i="1"/>
  <c r="H60" i="1"/>
  <c r="Z60" i="1"/>
  <c r="D62" i="1"/>
  <c r="D61" i="1"/>
  <c r="J61" i="1"/>
  <c r="D63" i="1"/>
  <c r="E53" i="1"/>
  <c r="K53" i="1"/>
  <c r="O53" i="1"/>
  <c r="T53" i="1"/>
  <c r="E49" i="1"/>
  <c r="K49" i="1"/>
  <c r="E52" i="1"/>
  <c r="K52" i="1"/>
  <c r="P52" i="1"/>
  <c r="U52" i="1"/>
  <c r="E54" i="1"/>
  <c r="K54" i="1"/>
  <c r="E51" i="1"/>
  <c r="K51" i="1"/>
  <c r="P51" i="1"/>
  <c r="U51" i="1"/>
  <c r="E50" i="1"/>
  <c r="K50" i="1"/>
  <c r="F43" i="1"/>
  <c r="L43" i="1"/>
  <c r="F50" i="1"/>
  <c r="L50" i="1"/>
  <c r="E58" i="1"/>
  <c r="K58" i="1"/>
  <c r="P58" i="1"/>
  <c r="U58" i="1"/>
  <c r="E57" i="1"/>
  <c r="K57" i="1"/>
  <c r="P57" i="1"/>
  <c r="U57" i="1"/>
  <c r="E56" i="1"/>
  <c r="K56" i="1"/>
  <c r="E61" i="1"/>
  <c r="K61" i="1"/>
  <c r="P61" i="1"/>
  <c r="U61" i="1"/>
  <c r="E59" i="1"/>
  <c r="K59" i="1"/>
  <c r="P59" i="1"/>
  <c r="U59" i="1"/>
  <c r="M55" i="1"/>
  <c r="R55" i="1"/>
  <c r="G47" i="1"/>
  <c r="M47" i="1"/>
  <c r="R47" i="1"/>
  <c r="G54" i="1"/>
  <c r="M54" i="1"/>
  <c r="R54" i="1"/>
  <c r="G51" i="1"/>
  <c r="M51" i="1"/>
  <c r="R51" i="1"/>
  <c r="G49" i="1"/>
  <c r="M49" i="1"/>
  <c r="R49" i="1"/>
  <c r="G57" i="1"/>
  <c r="M57" i="1"/>
  <c r="R57" i="1"/>
  <c r="G56" i="1"/>
  <c r="M56" i="1"/>
  <c r="R56" i="1"/>
  <c r="D50" i="1"/>
  <c r="J50" i="1"/>
  <c r="O50" i="1"/>
  <c r="T50" i="1"/>
  <c r="D49" i="1"/>
  <c r="J49" i="1"/>
  <c r="O49" i="1"/>
  <c r="T49" i="1"/>
  <c r="D48" i="1"/>
  <c r="J48" i="1"/>
  <c r="O48" i="1"/>
  <c r="T48" i="1"/>
  <c r="D47" i="1"/>
  <c r="J47" i="1"/>
  <c r="O47" i="1"/>
  <c r="T47" i="1"/>
  <c r="D52" i="1"/>
  <c r="J52" i="1"/>
  <c r="O52" i="1"/>
  <c r="T52" i="1"/>
  <c r="X52" i="1"/>
  <c r="AA52" i="1"/>
  <c r="D51" i="1"/>
  <c r="J51" i="1"/>
  <c r="D58" i="1"/>
  <c r="J58" i="1"/>
  <c r="O58" i="1"/>
  <c r="T58" i="1"/>
  <c r="D54" i="1"/>
  <c r="J54" i="1"/>
  <c r="O54" i="1"/>
  <c r="T54" i="1"/>
  <c r="D57" i="1"/>
  <c r="J57" i="1"/>
  <c r="O57" i="1"/>
  <c r="T57" i="1"/>
  <c r="D56" i="1"/>
  <c r="J56" i="1"/>
  <c r="O56" i="1"/>
  <c r="T56" i="1"/>
  <c r="D55" i="1"/>
  <c r="J55" i="1"/>
  <c r="O55" i="1"/>
  <c r="T55" i="1"/>
  <c r="D59" i="1"/>
  <c r="J59" i="1"/>
  <c r="H42" i="1"/>
  <c r="O51" i="1"/>
  <c r="T51" i="1"/>
  <c r="Q62" i="1"/>
  <c r="P62" i="1"/>
  <c r="AB60" i="1"/>
  <c r="P56" i="1"/>
  <c r="U56" i="1"/>
  <c r="P54" i="1"/>
  <c r="U54" i="1"/>
  <c r="Q63" i="1"/>
  <c r="P63" i="1"/>
  <c r="P45" i="1"/>
  <c r="O59" i="1"/>
  <c r="T59" i="1"/>
  <c r="X59" i="1"/>
  <c r="AA59" i="1"/>
  <c r="P49" i="1"/>
  <c r="U49" i="1"/>
  <c r="O61" i="1"/>
  <c r="T61" i="1"/>
  <c r="X61" i="1"/>
  <c r="AA61" i="1"/>
  <c r="P53" i="1"/>
  <c r="U53" i="1"/>
  <c r="Q49" i="1"/>
  <c r="V49" i="1"/>
  <c r="W49" i="1"/>
  <c r="W51" i="1"/>
  <c r="Q51" i="1"/>
  <c r="V51" i="1"/>
  <c r="X51" i="1"/>
  <c r="AA51" i="1"/>
  <c r="Q56" i="1"/>
  <c r="V56" i="1"/>
  <c r="W56" i="1"/>
  <c r="W54" i="1"/>
  <c r="Q54" i="1"/>
  <c r="V54" i="1"/>
  <c r="X54" i="1"/>
  <c r="AA54" i="1"/>
  <c r="W57" i="1"/>
  <c r="Q57" i="1"/>
  <c r="V57" i="1"/>
  <c r="W47" i="1"/>
  <c r="Q47" i="1"/>
  <c r="V47" i="1"/>
  <c r="X47" i="1"/>
  <c r="AA47" i="1"/>
  <c r="Q53" i="1"/>
  <c r="V53" i="1"/>
  <c r="W53" i="1"/>
  <c r="Q50" i="1"/>
  <c r="V50" i="1"/>
  <c r="P50" i="1"/>
  <c r="U50" i="1"/>
  <c r="X50" i="1"/>
  <c r="AA50" i="1"/>
  <c r="W58" i="1"/>
  <c r="Q58" i="1"/>
  <c r="V58" i="1"/>
  <c r="P43" i="1"/>
  <c r="Q43" i="1"/>
  <c r="W48" i="1"/>
  <c r="Q48" i="1"/>
  <c r="V48" i="1"/>
  <c r="W55" i="1"/>
  <c r="Q55" i="1"/>
  <c r="V55" i="1"/>
  <c r="X55" i="1"/>
  <c r="AA55" i="1"/>
  <c r="H63" i="1"/>
  <c r="J63" i="1"/>
  <c r="O63" i="1"/>
  <c r="H44" i="1"/>
  <c r="M44" i="1"/>
  <c r="R44" i="1"/>
  <c r="Q44" i="1"/>
  <c r="H62" i="1"/>
  <c r="J62" i="1"/>
  <c r="O62" i="1"/>
  <c r="H46" i="1"/>
  <c r="Z46" i="1"/>
  <c r="M46" i="1"/>
  <c r="R46" i="1"/>
  <c r="H53" i="1"/>
  <c r="Z53" i="1"/>
  <c r="H48" i="1"/>
  <c r="Z48" i="1"/>
  <c r="H47" i="1"/>
  <c r="Z47" i="1"/>
  <c r="H43" i="1"/>
  <c r="H58" i="1"/>
  <c r="Z58" i="1"/>
  <c r="H56" i="1"/>
  <c r="Z56" i="1"/>
  <c r="H52" i="1"/>
  <c r="Z52" i="1"/>
  <c r="AB52" i="1"/>
  <c r="H55" i="1"/>
  <c r="Z55" i="1"/>
  <c r="AB55" i="1"/>
  <c r="H57" i="1"/>
  <c r="Z57" i="1"/>
  <c r="H51" i="1"/>
  <c r="Z51" i="1"/>
  <c r="H49" i="1"/>
  <c r="Z49" i="1"/>
  <c r="H59" i="1"/>
  <c r="Z59" i="1"/>
  <c r="AB59" i="1"/>
  <c r="H54" i="1"/>
  <c r="Z54" i="1"/>
  <c r="H50" i="1"/>
  <c r="Z50" i="1"/>
  <c r="H61" i="1"/>
  <c r="Z61" i="1"/>
  <c r="AB61" i="1"/>
  <c r="X53" i="1"/>
  <c r="AA53" i="1"/>
  <c r="AB53" i="1"/>
  <c r="AB54" i="1"/>
  <c r="X56" i="1"/>
  <c r="AA56" i="1"/>
  <c r="X49" i="1"/>
  <c r="AA49" i="1"/>
  <c r="AB49" i="1"/>
  <c r="AB47" i="1"/>
  <c r="AB51" i="1"/>
  <c r="AB56" i="1"/>
  <c r="X57" i="1"/>
  <c r="AA57" i="1"/>
  <c r="AB57" i="1"/>
  <c r="Q46" i="1"/>
  <c r="V46" i="1"/>
  <c r="W46" i="1"/>
  <c r="AB50" i="1"/>
  <c r="X48" i="1"/>
  <c r="AA48" i="1"/>
  <c r="AB48" i="1"/>
  <c r="X58" i="1"/>
  <c r="AA58" i="1"/>
  <c r="AB58" i="1"/>
  <c r="X46" i="1"/>
  <c r="AA46" i="1"/>
  <c r="AB46" i="1"/>
  <c r="E19" i="11" l="1"/>
  <c r="D33" i="13"/>
  <c r="AD36" i="11"/>
  <c r="AD40" i="11"/>
  <c r="AD44" i="11"/>
  <c r="AD48" i="11"/>
  <c r="AD52" i="11"/>
  <c r="AD56" i="11"/>
  <c r="M29" i="11"/>
  <c r="L21" i="11"/>
  <c r="U21" i="11"/>
  <c r="I21" i="11"/>
  <c r="X21" i="11"/>
  <c r="J29" i="11"/>
  <c r="V29" i="11"/>
  <c r="AD39" i="11"/>
  <c r="AD45" i="11"/>
  <c r="AD50" i="11"/>
  <c r="AD55" i="11"/>
  <c r="O21" i="11"/>
  <c r="AD41" i="11"/>
  <c r="AD46" i="11"/>
  <c r="AD51" i="11"/>
  <c r="AD57" i="11"/>
  <c r="P29" i="11"/>
  <c r="AB38" i="11"/>
  <c r="AB42" i="11"/>
  <c r="AB46" i="11"/>
  <c r="AB50" i="11"/>
  <c r="AB54" i="11"/>
  <c r="L20" i="11"/>
  <c r="S28" i="11"/>
  <c r="U20" i="11"/>
  <c r="AB40" i="11"/>
  <c r="AB45" i="11"/>
  <c r="AB51" i="11"/>
  <c r="AB56" i="11"/>
  <c r="I20" i="11"/>
  <c r="P28" i="11"/>
  <c r="AB36" i="11"/>
  <c r="AI24" i="11" s="1"/>
  <c r="AH31" i="11" s="1"/>
  <c r="AB41" i="11"/>
  <c r="AB47" i="11"/>
  <c r="AB52" i="11"/>
  <c r="AB57" i="11"/>
  <c r="O20" i="11"/>
  <c r="G28" i="11"/>
  <c r="M28" i="11"/>
  <c r="AD47" i="11"/>
  <c r="AD37" i="11"/>
  <c r="AB48" i="11"/>
  <c r="AB37" i="11"/>
  <c r="X38" i="11"/>
  <c r="X42" i="11"/>
  <c r="X46" i="11"/>
  <c r="X50" i="11"/>
  <c r="X54" i="11"/>
  <c r="L18" i="11"/>
  <c r="J26" i="11"/>
  <c r="M26" i="11"/>
  <c r="X36" i="11"/>
  <c r="X41" i="11"/>
  <c r="X47" i="11"/>
  <c r="X52" i="11"/>
  <c r="X57" i="11"/>
  <c r="O18" i="11"/>
  <c r="P26" i="11"/>
  <c r="X37" i="11"/>
  <c r="X43" i="11"/>
  <c r="X48" i="11"/>
  <c r="X53" i="11"/>
  <c r="I18" i="11"/>
  <c r="S26" i="11"/>
  <c r="T21" i="11"/>
  <c r="T19" i="11"/>
  <c r="T20" i="11"/>
  <c r="T18" i="11"/>
  <c r="V21" i="11"/>
  <c r="V19" i="11"/>
  <c r="V20" i="11"/>
  <c r="V18" i="11"/>
  <c r="X18" i="11" s="1"/>
  <c r="W21" i="11"/>
  <c r="W19" i="11"/>
  <c r="W20" i="11"/>
  <c r="W18" i="11"/>
  <c r="Q20" i="11"/>
  <c r="R20" i="11" s="1"/>
  <c r="Q19" i="11"/>
  <c r="Q21" i="11"/>
  <c r="R21" i="11" s="1"/>
  <c r="Q18" i="11"/>
  <c r="P18" i="11"/>
  <c r="S18" i="11"/>
  <c r="P19" i="11"/>
  <c r="R29" i="11" l="1"/>
  <c r="Q29" i="11" s="1"/>
  <c r="P38" i="11"/>
  <c r="P39" i="11"/>
  <c r="M44" i="11"/>
  <c r="M37" i="11"/>
  <c r="M49" i="11"/>
  <c r="M42" i="11"/>
  <c r="M52" i="11"/>
  <c r="M36" i="11"/>
  <c r="M47" i="11"/>
  <c r="X26" i="11"/>
  <c r="W26" i="11" s="1"/>
  <c r="M40" i="11"/>
  <c r="M38" i="11"/>
  <c r="AQ31" i="11"/>
  <c r="L26" i="11"/>
  <c r="K26" i="11" s="1"/>
  <c r="S56" i="11" s="1"/>
  <c r="Y56" i="11" s="1"/>
  <c r="M56" i="11"/>
  <c r="O43" i="11"/>
  <c r="O47" i="11"/>
  <c r="O46" i="11"/>
  <c r="O45" i="11"/>
  <c r="O44" i="11"/>
  <c r="O28" i="11"/>
  <c r="N28" i="11" s="1"/>
  <c r="O42" i="11"/>
  <c r="O48" i="11"/>
  <c r="U28" i="11"/>
  <c r="T28" i="11" s="1"/>
  <c r="U37" i="11" s="1"/>
  <c r="AC37" i="11" s="1"/>
  <c r="O37" i="11"/>
  <c r="X29" i="11"/>
  <c r="W29" i="11" s="1"/>
  <c r="P36" i="11"/>
  <c r="X20" i="11"/>
  <c r="I26" i="11"/>
  <c r="H26" i="11" s="1"/>
  <c r="S57" i="11" s="1"/>
  <c r="Y57" i="11" s="1"/>
  <c r="M57" i="11"/>
  <c r="AI31" i="11"/>
  <c r="AJ31" i="11"/>
  <c r="O29" i="11"/>
  <c r="N29" i="11" s="1"/>
  <c r="P45" i="11"/>
  <c r="P43" i="11"/>
  <c r="P44" i="11"/>
  <c r="P42" i="11"/>
  <c r="P41" i="11"/>
  <c r="P40" i="11"/>
  <c r="P46" i="11"/>
  <c r="P56" i="11"/>
  <c r="P54" i="11"/>
  <c r="P55" i="11"/>
  <c r="P57" i="11"/>
  <c r="I29" i="11"/>
  <c r="H29" i="11" s="1"/>
  <c r="Z36" i="11"/>
  <c r="AI25" i="11" s="1"/>
  <c r="AK31" i="11" s="1"/>
  <c r="Z40" i="11"/>
  <c r="Z44" i="11"/>
  <c r="Z48" i="11"/>
  <c r="Z52" i="11"/>
  <c r="Z56" i="11"/>
  <c r="L19" i="11"/>
  <c r="I19" i="11"/>
  <c r="Z41" i="11"/>
  <c r="Z46" i="11"/>
  <c r="Z51" i="11"/>
  <c r="Z57" i="11"/>
  <c r="M27" i="11"/>
  <c r="X19" i="11"/>
  <c r="J27" i="11"/>
  <c r="Z37" i="11"/>
  <c r="Z42" i="11"/>
  <c r="Z47" i="11"/>
  <c r="Z53" i="11"/>
  <c r="O19" i="11"/>
  <c r="Z38" i="11"/>
  <c r="Z49" i="11"/>
  <c r="V27" i="11"/>
  <c r="U19" i="11"/>
  <c r="U27" i="11" s="1"/>
  <c r="Z39" i="11"/>
  <c r="Z50" i="11"/>
  <c r="S27" i="11"/>
  <c r="Z43" i="11"/>
  <c r="Z54" i="11"/>
  <c r="P27" i="11"/>
  <c r="Z45" i="11"/>
  <c r="Z55" i="11"/>
  <c r="G27" i="11"/>
  <c r="R19" i="11"/>
  <c r="U18" i="11"/>
  <c r="U26" i="11" s="1"/>
  <c r="T26" i="11" s="1"/>
  <c r="O52" i="11"/>
  <c r="O55" i="11"/>
  <c r="O53" i="11"/>
  <c r="O50" i="11"/>
  <c r="L28" i="11"/>
  <c r="K28" i="11" s="1"/>
  <c r="O49" i="11"/>
  <c r="O51" i="11"/>
  <c r="U29" i="11"/>
  <c r="T29" i="11" s="1"/>
  <c r="V37" i="11" s="1"/>
  <c r="AE37" i="11" s="1"/>
  <c r="P37" i="11"/>
  <c r="R18" i="11"/>
  <c r="O38" i="11"/>
  <c r="O40" i="11"/>
  <c r="O39" i="11"/>
  <c r="R28" i="11"/>
  <c r="Q28" i="11" s="1"/>
  <c r="O41" i="11"/>
  <c r="M55" i="11"/>
  <c r="O26" i="11"/>
  <c r="N26" i="11" s="1"/>
  <c r="M54" i="11"/>
  <c r="M53" i="11"/>
  <c r="M46" i="11"/>
  <c r="I28" i="11"/>
  <c r="H28" i="11" s="1"/>
  <c r="O54" i="11"/>
  <c r="O57" i="11"/>
  <c r="O56" i="11"/>
  <c r="P47" i="11"/>
  <c r="P53" i="11"/>
  <c r="P49" i="11"/>
  <c r="L29" i="11"/>
  <c r="K29" i="11" s="1"/>
  <c r="P50" i="11"/>
  <c r="P51" i="11"/>
  <c r="P52" i="11"/>
  <c r="P48" i="11"/>
  <c r="V51" i="11" l="1"/>
  <c r="AE51" i="11" s="1"/>
  <c r="V50" i="11"/>
  <c r="AE50" i="11" s="1"/>
  <c r="AJ50" i="11" s="1"/>
  <c r="V49" i="11"/>
  <c r="AE49" i="11" s="1"/>
  <c r="V52" i="11"/>
  <c r="AE52" i="11" s="1"/>
  <c r="V53" i="11"/>
  <c r="AE53" i="11" s="1"/>
  <c r="V47" i="11"/>
  <c r="AE47" i="11" s="1"/>
  <c r="V48" i="11"/>
  <c r="AE48" i="11" s="1"/>
  <c r="Q55" i="11"/>
  <c r="N54" i="11"/>
  <c r="L27" i="11"/>
  <c r="K27" i="11" s="1"/>
  <c r="N55" i="11"/>
  <c r="X28" i="11"/>
  <c r="W28" i="11" s="1"/>
  <c r="U36" i="11" s="1"/>
  <c r="AC36" i="11" s="1"/>
  <c r="O36" i="11"/>
  <c r="R27" i="11"/>
  <c r="Q27" i="11" s="1"/>
  <c r="N41" i="11"/>
  <c r="N48" i="11"/>
  <c r="N40" i="11"/>
  <c r="Q40" i="11" s="1"/>
  <c r="N47" i="11"/>
  <c r="Q47" i="11" s="1"/>
  <c r="N39" i="11"/>
  <c r="N50" i="11"/>
  <c r="N38" i="11"/>
  <c r="Q38" i="11" s="1"/>
  <c r="N49" i="11"/>
  <c r="Q49" i="11" s="1"/>
  <c r="N43" i="11"/>
  <c r="N42" i="11"/>
  <c r="N36" i="11"/>
  <c r="X27" i="11"/>
  <c r="W27" i="11" s="1"/>
  <c r="N37" i="11"/>
  <c r="N44" i="11"/>
  <c r="AJ47" i="11"/>
  <c r="AJ49" i="11"/>
  <c r="AJ44" i="11"/>
  <c r="AJ37" i="11"/>
  <c r="AJ38" i="11"/>
  <c r="AJ54" i="11"/>
  <c r="AJ51" i="11"/>
  <c r="AJ52" i="11"/>
  <c r="AJ53" i="11"/>
  <c r="AJ48" i="11"/>
  <c r="AJ40" i="11"/>
  <c r="Q36" i="11"/>
  <c r="Q37" i="11"/>
  <c r="V38" i="11"/>
  <c r="AE38" i="11" s="1"/>
  <c r="V39" i="11"/>
  <c r="AE39" i="11" s="1"/>
  <c r="AJ39" i="11" s="1"/>
  <c r="Q54" i="11"/>
  <c r="U38" i="11"/>
  <c r="AC38" i="11" s="1"/>
  <c r="U41" i="11"/>
  <c r="AC41" i="11" s="1"/>
  <c r="U40" i="11"/>
  <c r="AC40" i="11" s="1"/>
  <c r="U39" i="11"/>
  <c r="AC39" i="11" s="1"/>
  <c r="R26" i="11"/>
  <c r="Q26" i="11" s="1"/>
  <c r="M43" i="11"/>
  <c r="Q43" i="11" s="1"/>
  <c r="M51" i="11"/>
  <c r="M41" i="11"/>
  <c r="Q41" i="11" s="1"/>
  <c r="M50" i="11"/>
  <c r="Q50" i="11" s="1"/>
  <c r="M39" i="11"/>
  <c r="Q39" i="11" s="1"/>
  <c r="M48" i="11"/>
  <c r="Q48" i="11" s="1"/>
  <c r="M45" i="11"/>
  <c r="Q45" i="11" s="1"/>
  <c r="AM31" i="11"/>
  <c r="AL31" i="11"/>
  <c r="S38" i="11"/>
  <c r="Y38" i="11" s="1"/>
  <c r="V36" i="11"/>
  <c r="AE36" i="11" s="1"/>
  <c r="AJ36" i="11" s="1"/>
  <c r="Q44" i="11"/>
  <c r="U56" i="11"/>
  <c r="AC56" i="11" s="1"/>
  <c r="U54" i="11"/>
  <c r="AC54" i="11" s="1"/>
  <c r="U57" i="11"/>
  <c r="AC57" i="11" s="1"/>
  <c r="S55" i="11"/>
  <c r="Y55" i="11" s="1"/>
  <c r="S53" i="11"/>
  <c r="Y53" i="11" s="1"/>
  <c r="S54" i="11"/>
  <c r="Y54" i="11" s="1"/>
  <c r="S46" i="11"/>
  <c r="Y46" i="11" s="1"/>
  <c r="U53" i="11"/>
  <c r="AC53" i="11" s="1"/>
  <c r="U49" i="11"/>
  <c r="AC49" i="11" s="1"/>
  <c r="U50" i="11"/>
  <c r="AC50" i="11" s="1"/>
  <c r="U52" i="11"/>
  <c r="AC52" i="11" s="1"/>
  <c r="U55" i="11"/>
  <c r="AC55" i="11" s="1"/>
  <c r="U51" i="11"/>
  <c r="AC51" i="11" s="1"/>
  <c r="T27" i="11"/>
  <c r="N45" i="11"/>
  <c r="N53" i="11"/>
  <c r="Q53" i="11" s="1"/>
  <c r="N46" i="11"/>
  <c r="Q46" i="11" s="1"/>
  <c r="O27" i="11"/>
  <c r="N27" i="11" s="1"/>
  <c r="N52" i="11"/>
  <c r="Q52" i="11" s="1"/>
  <c r="N51" i="11"/>
  <c r="N57" i="11"/>
  <c r="Q57" i="11" s="1"/>
  <c r="N56" i="11"/>
  <c r="Q56" i="11" s="1"/>
  <c r="I27" i="11"/>
  <c r="H27" i="11" s="1"/>
  <c r="V55" i="11"/>
  <c r="AE55" i="11" s="1"/>
  <c r="AJ55" i="11" s="1"/>
  <c r="V56" i="11"/>
  <c r="AE56" i="11" s="1"/>
  <c r="AJ56" i="11" s="1"/>
  <c r="V54" i="11"/>
  <c r="AE54" i="11" s="1"/>
  <c r="V57" i="11"/>
  <c r="AE57" i="11" s="1"/>
  <c r="AJ57" i="11" s="1"/>
  <c r="V46" i="11"/>
  <c r="AE46" i="11" s="1"/>
  <c r="AJ46" i="11" s="1"/>
  <c r="V41" i="11"/>
  <c r="AE41" i="11" s="1"/>
  <c r="AJ41" i="11" s="1"/>
  <c r="V44" i="11"/>
  <c r="AE44" i="11" s="1"/>
  <c r="V45" i="11"/>
  <c r="AE45" i="11" s="1"/>
  <c r="AJ45" i="11" s="1"/>
  <c r="V43" i="11"/>
  <c r="AE43" i="11" s="1"/>
  <c r="AJ43" i="11" s="1"/>
  <c r="V42" i="11"/>
  <c r="AE42" i="11" s="1"/>
  <c r="AJ42" i="11" s="1"/>
  <c r="V40" i="11"/>
  <c r="AE40" i="11" s="1"/>
  <c r="U44" i="11"/>
  <c r="AC44" i="11" s="1"/>
  <c r="U46" i="11"/>
  <c r="AC46" i="11" s="1"/>
  <c r="U48" i="11"/>
  <c r="AC48" i="11" s="1"/>
  <c r="U43" i="11"/>
  <c r="AC43" i="11" s="1"/>
  <c r="U47" i="11"/>
  <c r="AC47" i="11" s="1"/>
  <c r="U42" i="11"/>
  <c r="AC42" i="11" s="1"/>
  <c r="U45" i="11"/>
  <c r="AC45" i="11" s="1"/>
  <c r="AI26" i="11"/>
  <c r="AN31" i="11" s="1"/>
  <c r="S52" i="11"/>
  <c r="Y52" i="11" s="1"/>
  <c r="S37" i="11"/>
  <c r="Y37" i="11" s="1"/>
  <c r="S44" i="11"/>
  <c r="Y44" i="11" s="1"/>
  <c r="S40" i="11"/>
  <c r="Y40" i="11" s="1"/>
  <c r="S36" i="11"/>
  <c r="Y36" i="11" s="1"/>
  <c r="T44" i="11"/>
  <c r="AA44" i="11" s="1"/>
  <c r="S42" i="11"/>
  <c r="Y42" i="11" s="1"/>
  <c r="S49" i="11"/>
  <c r="Y49" i="11" s="1"/>
  <c r="S47" i="11"/>
  <c r="Y47" i="11" s="1"/>
  <c r="Q42" i="11"/>
  <c r="S39" i="11" l="1"/>
  <c r="Y39" i="11" s="1"/>
  <c r="S51" i="11"/>
  <c r="Y51" i="11" s="1"/>
  <c r="S45" i="11"/>
  <c r="Y45" i="11" s="1"/>
  <c r="S48" i="11"/>
  <c r="Y48" i="11" s="1"/>
  <c r="S41" i="11"/>
  <c r="Y41" i="11" s="1"/>
  <c r="S43" i="11"/>
  <c r="Y43" i="11" s="1"/>
  <c r="S50" i="11"/>
  <c r="Y50" i="11" s="1"/>
  <c r="T36" i="11"/>
  <c r="AA36" i="11" s="1"/>
  <c r="T37" i="11"/>
  <c r="AA37" i="11" s="1"/>
  <c r="T47" i="11"/>
  <c r="AA47" i="11" s="1"/>
  <c r="T41" i="11"/>
  <c r="AA41" i="11" s="1"/>
  <c r="T49" i="11"/>
  <c r="AA49" i="11" s="1"/>
  <c r="T38" i="11"/>
  <c r="AA38" i="11" s="1"/>
  <c r="T40" i="11"/>
  <c r="AA40" i="11" s="1"/>
  <c r="T42" i="11"/>
  <c r="AA42" i="11" s="1"/>
  <c r="T39" i="11"/>
  <c r="AA39" i="11" s="1"/>
  <c r="T43" i="11"/>
  <c r="AA43" i="11" s="1"/>
  <c r="T48" i="11"/>
  <c r="AA48" i="11" s="1"/>
  <c r="T50" i="11"/>
  <c r="AA50" i="11" s="1"/>
  <c r="T54" i="11"/>
  <c r="AA54" i="11" s="1"/>
  <c r="T55" i="11"/>
  <c r="AA55" i="11" s="1"/>
  <c r="T56" i="11"/>
  <c r="AA56" i="11" s="1"/>
  <c r="T57" i="11"/>
  <c r="AA57" i="11" s="1"/>
  <c r="Q51" i="11"/>
  <c r="AP31" i="11"/>
  <c r="AR31" i="11" s="1"/>
  <c r="AO31" i="11"/>
  <c r="T53" i="11"/>
  <c r="AA53" i="11" s="1"/>
  <c r="T45" i="11"/>
  <c r="AA45" i="11" s="1"/>
  <c r="T51" i="11"/>
  <c r="AA51" i="11" s="1"/>
  <c r="T46" i="11"/>
  <c r="AA46" i="11" s="1"/>
  <c r="T52" i="11"/>
  <c r="AA52" i="11" s="1"/>
  <c r="AI38" i="11"/>
  <c r="AI42" i="11"/>
  <c r="AI44" i="11"/>
  <c r="AI40" i="11"/>
  <c r="AI45" i="11"/>
  <c r="AI36" i="11"/>
  <c r="AI49" i="11"/>
  <c r="AI53" i="11"/>
  <c r="AI57" i="11"/>
  <c r="AI56" i="11"/>
  <c r="AI47" i="11"/>
  <c r="AI37" i="11"/>
  <c r="AI39" i="11"/>
  <c r="AI50" i="11"/>
  <c r="AI41" i="11"/>
  <c r="AI55" i="11"/>
  <c r="AI48" i="11"/>
  <c r="AI54" i="11"/>
  <c r="AI51" i="11"/>
  <c r="AI52" i="11"/>
  <c r="AI43" i="11"/>
  <c r="AI46" i="11"/>
  <c r="AH43" i="11" l="1"/>
  <c r="AH47" i="11"/>
  <c r="AH39" i="11"/>
  <c r="AH54" i="11"/>
  <c r="AH49" i="11"/>
  <c r="AH36" i="11"/>
  <c r="AH41" i="11"/>
  <c r="AH38" i="11"/>
  <c r="AH40" i="11"/>
  <c r="AH55" i="11"/>
  <c r="AH56" i="11"/>
  <c r="AH45" i="11"/>
  <c r="AH53" i="11"/>
  <c r="AH51" i="11"/>
  <c r="AH48" i="11"/>
  <c r="AH44" i="11"/>
  <c r="AH57" i="11"/>
  <c r="AH52" i="11"/>
  <c r="AH42" i="11"/>
  <c r="AH46" i="11"/>
  <c r="AH37" i="11"/>
  <c r="AH50" i="11"/>
  <c r="AG50" i="11"/>
  <c r="AG49" i="11"/>
  <c r="AG45" i="11"/>
  <c r="AK45" i="11" s="1"/>
  <c r="H14" i="13" s="1"/>
  <c r="AG39" i="11"/>
  <c r="AK39" i="11" s="1"/>
  <c r="H8" i="13" s="1"/>
  <c r="AG42" i="11"/>
  <c r="AK42" i="11" s="1"/>
  <c r="H11" i="13" s="1"/>
  <c r="AG44" i="11"/>
  <c r="AK44" i="11" s="1"/>
  <c r="H13" i="13" s="1"/>
  <c r="AG46" i="11"/>
  <c r="AK46" i="11" s="1"/>
  <c r="H15" i="13" s="1"/>
  <c r="AG56" i="11"/>
  <c r="AK56" i="11" s="1"/>
  <c r="H25" i="13" s="1"/>
  <c r="AG43" i="11"/>
  <c r="AG51" i="11"/>
  <c r="AG54" i="11"/>
  <c r="AK54" i="11" s="1"/>
  <c r="H23" i="13" s="1"/>
  <c r="AG40" i="11"/>
  <c r="AK40" i="11" s="1"/>
  <c r="H9" i="13" s="1"/>
  <c r="AG36" i="11"/>
  <c r="AG52" i="11"/>
  <c r="AG53" i="11"/>
  <c r="AK53" i="11" s="1"/>
  <c r="H22" i="13" s="1"/>
  <c r="AG41" i="11"/>
  <c r="AK41" i="11" s="1"/>
  <c r="H10" i="13" s="1"/>
  <c r="AG57" i="11"/>
  <c r="AG38" i="11"/>
  <c r="AK38" i="11" s="1"/>
  <c r="H7" i="13" s="1"/>
  <c r="AG48" i="11"/>
  <c r="AK48" i="11" s="1"/>
  <c r="H17" i="13" s="1"/>
  <c r="AG55" i="11"/>
  <c r="AK55" i="11" s="1"/>
  <c r="H24" i="13" s="1"/>
  <c r="AG47" i="11"/>
  <c r="AG37" i="11"/>
  <c r="AK37" i="11" l="1"/>
  <c r="H6" i="13" s="1"/>
  <c r="AK52" i="11"/>
  <c r="H21" i="13" s="1"/>
  <c r="AK51" i="11"/>
  <c r="H20" i="13" s="1"/>
  <c r="AK49" i="11"/>
  <c r="H18" i="13" s="1"/>
  <c r="AK47" i="11"/>
  <c r="H16" i="13" s="1"/>
  <c r="AK57" i="11"/>
  <c r="H26" i="13" s="1"/>
  <c r="AK36" i="11"/>
  <c r="H5" i="13" s="1"/>
  <c r="AK43" i="11"/>
  <c r="H12" i="13" s="1"/>
  <c r="AK50" i="11"/>
  <c r="H19" i="13" s="1"/>
</calcChain>
</file>

<file path=xl/sharedStrings.xml><?xml version="1.0" encoding="utf-8"?>
<sst xmlns="http://schemas.openxmlformats.org/spreadsheetml/2006/main" count="360" uniqueCount="113">
  <si>
    <t>Loss of Life Risk Calculations for Awatarariki Stream Fanhead</t>
  </si>
  <si>
    <t>Legend</t>
  </si>
  <si>
    <t>Definitions</t>
  </si>
  <si>
    <t>Risk Zone 1 (Debris Flow Intensity Index &gt;15)</t>
  </si>
  <si>
    <r>
      <t>P</t>
    </r>
    <r>
      <rPr>
        <vertAlign val="subscript"/>
        <sz val="10"/>
        <color theme="1"/>
        <rFont val="Calibri"/>
        <family val="2"/>
      </rPr>
      <t>(H)</t>
    </r>
  </si>
  <si>
    <t>Annual probability of debris flow event</t>
  </si>
  <si>
    <t>Risk Zone 2 (Debris Flow Intensity Index 5 -15)</t>
  </si>
  <si>
    <r>
      <t>P</t>
    </r>
    <r>
      <rPr>
        <vertAlign val="subscript"/>
        <sz val="10"/>
        <color theme="1"/>
        <rFont val="Calibri"/>
        <family val="2"/>
      </rPr>
      <t>(S:H)</t>
    </r>
  </si>
  <si>
    <t>Probability that the debris flow will impact the house</t>
  </si>
  <si>
    <t>Risk Zone 3 (Debris Flow Intensity Index 0.5 -5) within boulder field</t>
  </si>
  <si>
    <r>
      <t>P</t>
    </r>
    <r>
      <rPr>
        <vertAlign val="subscript"/>
        <sz val="10"/>
        <color theme="1"/>
        <rFont val="Calibri"/>
        <family val="2"/>
      </rPr>
      <t>(T:S)</t>
    </r>
  </si>
  <si>
    <t>Probability that someone will be home</t>
  </si>
  <si>
    <t>Risk Zone 3 (Debris Flow Intensity Index 0.5 -5) beyond boulder field</t>
  </si>
  <si>
    <r>
      <t>V</t>
    </r>
    <r>
      <rPr>
        <vertAlign val="subscript"/>
        <sz val="10"/>
        <color theme="1"/>
        <rFont val="Calibri"/>
        <family val="2"/>
      </rPr>
      <t>(D:T)</t>
    </r>
  </si>
  <si>
    <t>Probability that a fatality will result from a direct impact of the house or property</t>
  </si>
  <si>
    <t>Risk Zone 4 (Debris Flow Intensity Index &lt;0.5) within boulder field</t>
  </si>
  <si>
    <t>Risk Zone 4 (Debris Flow Intensity Index &lt;0.5) beyond boulder field</t>
  </si>
  <si>
    <t>Case 1: Shorter return period events assumed</t>
  </si>
  <si>
    <t>Common Risk Factors</t>
  </si>
  <si>
    <t xml:space="preserve"> Risk Zone 1</t>
  </si>
  <si>
    <t>Risk Zone 2</t>
  </si>
  <si>
    <t>Risk Zone 3</t>
  </si>
  <si>
    <t xml:space="preserve">Risk Zone 3 </t>
  </si>
  <si>
    <t>Risk Zone 4</t>
  </si>
  <si>
    <t>Total Risk</t>
  </si>
  <si>
    <t>Hazard</t>
  </si>
  <si>
    <t>Total Vulnerability</t>
  </si>
  <si>
    <t>Consequence</t>
  </si>
  <si>
    <t>Event Volume</t>
  </si>
  <si>
    <t>Return Period          (yrs)</t>
  </si>
  <si>
    <t>Variable Risk Factors</t>
  </si>
  <si>
    <r>
      <t>R</t>
    </r>
    <r>
      <rPr>
        <b/>
        <vertAlign val="subscript"/>
        <sz val="10"/>
        <color theme="1"/>
        <rFont val="Calibri"/>
        <family val="2"/>
      </rPr>
      <t>(LOL)</t>
    </r>
  </si>
  <si>
    <t>50,000m3</t>
  </si>
  <si>
    <t>150,000m3</t>
  </si>
  <si>
    <t>300,000m3</t>
  </si>
  <si>
    <t>450,000m3</t>
  </si>
  <si>
    <t>Case 2: Longer return period events assummed</t>
  </si>
  <si>
    <t>Location</t>
  </si>
  <si>
    <t>Distribution of Loss of Life Risk for shorter return period events</t>
  </si>
  <si>
    <t>Loss of Life</t>
  </si>
  <si>
    <t>Consequence (Risk/Hazard)</t>
  </si>
  <si>
    <t>Risk Curve - X Axis</t>
  </si>
  <si>
    <t>Risk Curve Area</t>
  </si>
  <si>
    <t>Comparision</t>
  </si>
  <si>
    <t>Zone Combination</t>
  </si>
  <si>
    <t>Sum</t>
  </si>
  <si>
    <t>Cumulative</t>
  </si>
  <si>
    <t>Risk Curve</t>
  </si>
  <si>
    <r>
      <t>P(</t>
    </r>
    <r>
      <rPr>
        <vertAlign val="subscript"/>
        <sz val="10"/>
        <color theme="1"/>
        <rFont val="Calibri"/>
        <family val="2"/>
      </rPr>
      <t>H</t>
    </r>
    <r>
      <rPr>
        <sz val="10"/>
        <color theme="1"/>
        <rFont val="Calibri"/>
        <family val="2"/>
      </rPr>
      <t>)</t>
    </r>
  </si>
  <si>
    <t>Risk</t>
  </si>
  <si>
    <t>A1</t>
  </si>
  <si>
    <t>A2</t>
  </si>
  <si>
    <t>B1</t>
  </si>
  <si>
    <t>B2</t>
  </si>
  <si>
    <t>C1</t>
  </si>
  <si>
    <t>C2</t>
  </si>
  <si>
    <t>D1</t>
  </si>
  <si>
    <t>D2</t>
  </si>
  <si>
    <t>D3</t>
  </si>
  <si>
    <t>D4</t>
  </si>
  <si>
    <t>greater than 10-4</t>
  </si>
  <si>
    <t>this is the only combination where my method predicts 10-4 when the cruve predicts less (but not by much</t>
  </si>
  <si>
    <t>D5</t>
  </si>
  <si>
    <t>E1</t>
  </si>
  <si>
    <t>E2</t>
  </si>
  <si>
    <t>F1</t>
  </si>
  <si>
    <t>F2</t>
  </si>
  <si>
    <t>F3</t>
  </si>
  <si>
    <t>G1</t>
  </si>
  <si>
    <t>G2</t>
  </si>
  <si>
    <t>H1</t>
  </si>
  <si>
    <t>H2</t>
  </si>
  <si>
    <t>I1</t>
  </si>
  <si>
    <t>J</t>
  </si>
  <si>
    <t>Distribution of Loss of Life Risk for longer return period events</t>
  </si>
  <si>
    <t>Mid_Points</t>
  </si>
  <si>
    <t>High</t>
  </si>
  <si>
    <t>Low</t>
  </si>
  <si>
    <t>Mid Point</t>
  </si>
  <si>
    <t>Conseqence</t>
  </si>
  <si>
    <t>Y-Axis Values for Bar Chart</t>
  </si>
  <si>
    <t>Range</t>
  </si>
  <si>
    <t>Risk - Horizontal Bar Area</t>
  </si>
  <si>
    <t>Simple Sum</t>
  </si>
  <si>
    <t>Conseq.</t>
  </si>
  <si>
    <t>Return Period (yrs)</t>
  </si>
  <si>
    <t>Mean</t>
  </si>
  <si>
    <t>Std Dev</t>
  </si>
  <si>
    <t>Random Value</t>
  </si>
  <si>
    <t>Calculation Input</t>
  </si>
  <si>
    <t>Min</t>
  </si>
  <si>
    <t>Max</t>
  </si>
  <si>
    <t>%</t>
  </si>
  <si>
    <t>Input</t>
  </si>
  <si>
    <t>P(S:H) Zone 1</t>
  </si>
  <si>
    <t>V(D:T) Zone 1</t>
  </si>
  <si>
    <t>P(S:H) Zone 2</t>
  </si>
  <si>
    <t>V(D:T) Zone 2</t>
  </si>
  <si>
    <t>P(S:H) Zone 3</t>
  </si>
  <si>
    <t>V(D:T) Zone 3</t>
  </si>
  <si>
    <t>P(S:H) Zone 4</t>
  </si>
  <si>
    <t>V(D:T) Zone 4</t>
  </si>
  <si>
    <t>Best Estimate</t>
  </si>
  <si>
    <t>Static</t>
  </si>
  <si>
    <t xml:space="preserve">Ave </t>
  </si>
  <si>
    <t>Bar</t>
  </si>
  <si>
    <t>Diff</t>
  </si>
  <si>
    <t>Short RP</t>
  </si>
  <si>
    <t>Long RP</t>
  </si>
  <si>
    <t>Both RP</t>
  </si>
  <si>
    <t>Chart</t>
  </si>
  <si>
    <t>Return Periods</t>
  </si>
  <si>
    <t>dynamic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</si>
</sst>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Fill="1" applyBorder="1" applyAlignment="1">
      <alignment vertical="top" wrapText="1"/>
    </xf>
    <xf numFmtId="11" fontId="0" fillId="0" borderId="0" xfId="0" applyNumberFormat="1"/>
    <xf numFmtId="11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 applyFont="1"/>
    <xf numFmtId="11" fontId="0" fillId="0" borderId="0" xfId="0" applyNumberFormat="1" applyFont="1"/>
    <xf numFmtId="0" fontId="3" fillId="0" borderId="1" xfId="0" applyFont="1" applyFill="1" applyBorder="1" applyAlignment="1">
      <alignment vertical="top" wrapText="1"/>
    </xf>
    <xf numFmtId="11" fontId="0" fillId="0" borderId="0" xfId="0" applyNumberFormat="1" applyBorder="1"/>
    <xf numFmtId="11" fontId="0" fillId="0" borderId="1" xfId="0" applyNumberFormat="1" applyBorder="1"/>
    <xf numFmtId="3" fontId="3" fillId="0" borderId="0" xfId="0" applyNumberFormat="1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1" fontId="3" fillId="0" borderId="5" xfId="0" applyNumberFormat="1" applyFont="1" applyFill="1" applyBorder="1" applyAlignment="1">
      <alignment horizontal="center" vertical="top" wrapText="1"/>
    </xf>
    <xf numFmtId="11" fontId="3" fillId="0" borderId="16" xfId="0" applyNumberFormat="1" applyFont="1" applyFill="1" applyBorder="1" applyAlignment="1">
      <alignment horizontal="center" vertical="top" wrapText="1"/>
    </xf>
    <xf numFmtId="11" fontId="3" fillId="0" borderId="17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11" fontId="3" fillId="0" borderId="22" xfId="0" applyNumberFormat="1" applyFont="1" applyFill="1" applyBorder="1" applyAlignment="1">
      <alignment horizontal="center" vertical="top" wrapText="1"/>
    </xf>
    <xf numFmtId="3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1" fontId="0" fillId="4" borderId="3" xfId="0" applyNumberFormat="1" applyFill="1" applyBorder="1" applyAlignment="1">
      <alignment horizontal="center"/>
    </xf>
    <xf numFmtId="11" fontId="0" fillId="4" borderId="23" xfId="0" applyNumberFormat="1" applyFill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11" fontId="0" fillId="4" borderId="2" xfId="0" applyNumberFormat="1" applyFill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7" borderId="2" xfId="0" applyNumberFormat="1" applyFill="1" applyBorder="1" applyAlignment="1">
      <alignment horizontal="center"/>
    </xf>
    <xf numFmtId="11" fontId="0" fillId="7" borderId="0" xfId="0" applyNumberFormat="1" applyFill="1" applyBorder="1" applyAlignment="1">
      <alignment horizontal="center"/>
    </xf>
    <xf numFmtId="11" fontId="0" fillId="4" borderId="0" xfId="0" applyNumberFormat="1" applyFill="1" applyBorder="1" applyAlignment="1">
      <alignment horizontal="center"/>
    </xf>
    <xf numFmtId="11" fontId="0" fillId="5" borderId="2" xfId="0" applyNumberFormat="1" applyFill="1" applyBorder="1" applyAlignment="1">
      <alignment horizontal="center"/>
    </xf>
    <xf numFmtId="11" fontId="0" fillId="5" borderId="0" xfId="0" applyNumberFormat="1" applyFill="1" applyBorder="1" applyAlignment="1">
      <alignment horizontal="center"/>
    </xf>
    <xf numFmtId="11" fontId="0" fillId="2" borderId="2" xfId="0" applyNumberFormat="1" applyFill="1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3" borderId="0" xfId="0" applyFill="1" applyBorder="1"/>
    <xf numFmtId="0" fontId="0" fillId="2" borderId="0" xfId="0" applyFill="1" applyBorder="1"/>
    <xf numFmtId="0" fontId="5" fillId="0" borderId="0" xfId="0" applyFont="1" applyFill="1" applyBorder="1" applyAlignment="1">
      <alignment horizontal="left"/>
    </xf>
    <xf numFmtId="0" fontId="0" fillId="5" borderId="0" xfId="0" applyFill="1" applyBorder="1"/>
    <xf numFmtId="0" fontId="0" fillId="7" borderId="0" xfId="0" applyFill="1" applyBorder="1"/>
    <xf numFmtId="0" fontId="0" fillId="4" borderId="0" xfId="0" applyFill="1" applyBorder="1"/>
    <xf numFmtId="0" fontId="6" fillId="0" borderId="0" xfId="0" applyFont="1" applyBorder="1"/>
    <xf numFmtId="1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8" xfId="0" applyFill="1" applyBorder="1"/>
    <xf numFmtId="11" fontId="0" fillId="0" borderId="19" xfId="0" applyNumberFormat="1" applyFill="1" applyBorder="1"/>
    <xf numFmtId="0" fontId="0" fillId="0" borderId="19" xfId="0" applyFill="1" applyBorder="1"/>
    <xf numFmtId="11" fontId="3" fillId="0" borderId="20" xfId="0" applyNumberFormat="1" applyFont="1" applyFill="1" applyBorder="1" applyAlignment="1">
      <alignment horizontal="center" vertical="top" wrapText="1"/>
    </xf>
    <xf numFmtId="11" fontId="3" fillId="0" borderId="21" xfId="0" applyNumberFormat="1" applyFont="1" applyFill="1" applyBorder="1" applyAlignment="1">
      <alignment horizontal="center" vertical="top" wrapText="1"/>
    </xf>
    <xf numFmtId="11" fontId="3" fillId="0" borderId="0" xfId="0" applyNumberFormat="1" applyFont="1" applyFill="1" applyBorder="1" applyAlignment="1">
      <alignment horizontal="center" vertical="top" wrapText="1"/>
    </xf>
    <xf numFmtId="11" fontId="3" fillId="0" borderId="18" xfId="0" applyNumberFormat="1" applyFont="1" applyFill="1" applyBorder="1" applyAlignment="1">
      <alignment horizontal="center" vertical="top" wrapText="1"/>
    </xf>
    <xf numFmtId="11" fontId="3" fillId="0" borderId="19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1" fontId="0" fillId="0" borderId="0" xfId="0" applyNumberFormat="1" applyAlignment="1">
      <alignment horizontal="center"/>
    </xf>
    <xf numFmtId="0" fontId="0" fillId="8" borderId="0" xfId="0" applyFill="1" applyBorder="1"/>
    <xf numFmtId="11" fontId="7" fillId="8" borderId="2" xfId="0" applyNumberFormat="1" applyFont="1" applyFill="1" applyBorder="1" applyAlignment="1">
      <alignment horizontal="center"/>
    </xf>
    <xf numFmtId="11" fontId="7" fillId="8" borderId="0" xfId="0" applyNumberFormat="1" applyFont="1" applyFill="1" applyBorder="1" applyAlignment="1">
      <alignment horizontal="center"/>
    </xf>
    <xf numFmtId="11" fontId="7" fillId="8" borderId="4" xfId="0" applyNumberFormat="1" applyFont="1" applyFill="1" applyBorder="1" applyAlignment="1">
      <alignment horizontal="center"/>
    </xf>
    <xf numFmtId="11" fontId="7" fillId="8" borderId="1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0" fillId="0" borderId="33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6" fillId="0" borderId="0" xfId="0" applyFont="1"/>
    <xf numFmtId="11" fontId="0" fillId="2" borderId="0" xfId="0" applyNumberFormat="1" applyFill="1"/>
    <xf numFmtId="165" fontId="0" fillId="0" borderId="1" xfId="0" applyNumberFormat="1" applyBorder="1" applyAlignment="1">
      <alignment horizontal="center"/>
    </xf>
    <xf numFmtId="9" fontId="0" fillId="0" borderId="0" xfId="1" applyFont="1"/>
    <xf numFmtId="11" fontId="9" fillId="9" borderId="2" xfId="0" applyNumberFormat="1" applyFont="1" applyFill="1" applyBorder="1" applyAlignment="1">
      <alignment horizontal="center"/>
    </xf>
    <xf numFmtId="11" fontId="9" fillId="9" borderId="4" xfId="0" applyNumberFormat="1" applyFont="1" applyFill="1" applyBorder="1" applyAlignment="1">
      <alignment horizontal="center"/>
    </xf>
    <xf numFmtId="11" fontId="0" fillId="9" borderId="0" xfId="0" applyNumberFormat="1" applyFill="1" applyBorder="1"/>
    <xf numFmtId="11" fontId="0" fillId="9" borderId="0" xfId="0" applyNumberFormat="1" applyFill="1"/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1" fontId="0" fillId="0" borderId="0" xfId="0" applyNumberForma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" fontId="0" fillId="0" borderId="5" xfId="0" applyNumberForma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" fontId="0" fillId="0" borderId="1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top" wrapText="1"/>
    </xf>
    <xf numFmtId="1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11" fontId="0" fillId="0" borderId="35" xfId="0" applyNumberFormat="1" applyBorder="1" applyAlignment="1">
      <alignment horizontal="center"/>
    </xf>
    <xf numFmtId="11" fontId="9" fillId="0" borderId="35" xfId="0" applyNumberFormat="1" applyFont="1" applyFill="1" applyBorder="1" applyAlignment="1">
      <alignment horizontal="center"/>
    </xf>
    <xf numFmtId="11" fontId="9" fillId="0" borderId="36" xfId="0" applyNumberFormat="1" applyFont="1" applyFill="1" applyBorder="1" applyAlignment="1">
      <alignment horizontal="center"/>
    </xf>
    <xf numFmtId="11" fontId="0" fillId="0" borderId="37" xfId="0" applyNumberFormat="1" applyBorder="1" applyAlignment="1">
      <alignment horizontal="center"/>
    </xf>
    <xf numFmtId="0" fontId="0" fillId="0" borderId="34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" fontId="0" fillId="4" borderId="5" xfId="0" applyNumberForma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0" borderId="0" xfId="0" applyFont="1" applyFill="1" applyBorder="1"/>
    <xf numFmtId="0" fontId="0" fillId="0" borderId="39" xfId="0" applyBorder="1"/>
    <xf numFmtId="0" fontId="0" fillId="4" borderId="40" xfId="0" applyFill="1" applyBorder="1" applyAlignment="1">
      <alignment horizontal="center"/>
    </xf>
    <xf numFmtId="0" fontId="10" fillId="8" borderId="17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3" fillId="11" borderId="17" xfId="0" applyFont="1" applyFill="1" applyBorder="1" applyAlignment="1">
      <alignment vertical="top" wrapText="1"/>
    </xf>
    <xf numFmtId="0" fontId="3" fillId="6" borderId="17" xfId="0" applyFont="1" applyFill="1" applyBorder="1" applyAlignment="1">
      <alignment vertical="top" wrapText="1"/>
    </xf>
    <xf numFmtId="0" fontId="3" fillId="6" borderId="20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164" fontId="0" fillId="0" borderId="21" xfId="0" applyNumberFormat="1" applyFill="1" applyBorder="1" applyAlignment="1">
      <alignment horizontal="center"/>
    </xf>
    <xf numFmtId="11" fontId="0" fillId="4" borderId="21" xfId="0" applyNumberFormat="1" applyFill="1" applyBorder="1" applyAlignment="1">
      <alignment horizontal="center"/>
    </xf>
    <xf numFmtId="0" fontId="1" fillId="0" borderId="40" xfId="0" applyFont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right" vertical="top" wrapText="1"/>
    </xf>
    <xf numFmtId="1" fontId="0" fillId="0" borderId="21" xfId="0" applyNumberFormat="1" applyFill="1" applyBorder="1" applyAlignment="1">
      <alignment horizontal="center"/>
    </xf>
    <xf numFmtId="1" fontId="0" fillId="4" borderId="42" xfId="0" applyNumberFormat="1" applyFill="1" applyBorder="1" applyAlignment="1">
      <alignment horizontal="center"/>
    </xf>
    <xf numFmtId="11" fontId="0" fillId="10" borderId="1" xfId="0" applyNumberFormat="1" applyFill="1" applyBorder="1"/>
    <xf numFmtId="11" fontId="0" fillId="7" borderId="1" xfId="0" applyNumberFormat="1" applyFill="1" applyBorder="1"/>
    <xf numFmtId="11" fontId="0" fillId="3" borderId="1" xfId="0" applyNumberFormat="1" applyFill="1" applyBorder="1"/>
    <xf numFmtId="11" fontId="0" fillId="3" borderId="7" xfId="0" applyNumberFormat="1" applyFill="1" applyBorder="1"/>
    <xf numFmtId="11" fontId="0" fillId="5" borderId="1" xfId="0" applyNumberFormat="1" applyFill="1" applyBorder="1"/>
    <xf numFmtId="11" fontId="0" fillId="2" borderId="1" xfId="0" applyNumberFormat="1" applyFill="1" applyBorder="1"/>
    <xf numFmtId="11" fontId="0" fillId="2" borderId="7" xfId="0" applyNumberFormat="1" applyFill="1" applyBorder="1"/>
    <xf numFmtId="11" fontId="0" fillId="8" borderId="1" xfId="0" applyNumberFormat="1" applyFill="1" applyBorder="1"/>
    <xf numFmtId="11" fontId="0" fillId="8" borderId="7" xfId="0" applyNumberFormat="1" applyFill="1" applyBorder="1"/>
    <xf numFmtId="3" fontId="5" fillId="0" borderId="8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3" fontId="0" fillId="0" borderId="0" xfId="0" applyNumberFormat="1" applyAlignment="1">
      <alignment horizontal="center"/>
    </xf>
    <xf numFmtId="3" fontId="5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1" fontId="0" fillId="0" borderId="0" xfId="1" applyNumberFormat="1" applyFont="1"/>
    <xf numFmtId="0" fontId="11" fillId="0" borderId="1" xfId="0" applyFont="1" applyBorder="1" applyAlignment="1">
      <alignment horizontal="center"/>
    </xf>
    <xf numFmtId="11" fontId="11" fillId="0" borderId="1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1" fontId="0" fillId="0" borderId="0" xfId="0" applyNumberFormat="1" applyFill="1" applyBorder="1"/>
    <xf numFmtId="0" fontId="0" fillId="0" borderId="0" xfId="0" applyFill="1"/>
    <xf numFmtId="11" fontId="0" fillId="0" borderId="0" xfId="0" applyNumberFormat="1" applyFill="1"/>
    <xf numFmtId="9" fontId="0" fillId="0" borderId="0" xfId="1" applyFont="1" applyFill="1"/>
    <xf numFmtId="11" fontId="0" fillId="0" borderId="1" xfId="0" applyNumberFormat="1" applyFill="1" applyBorder="1"/>
    <xf numFmtId="11" fontId="0" fillId="10" borderId="0" xfId="0" applyNumberFormat="1" applyFill="1"/>
    <xf numFmtId="0" fontId="0" fillId="2" borderId="0" xfId="0" applyFill="1" applyAlignment="1">
      <alignment horizontal="center"/>
    </xf>
    <xf numFmtId="11" fontId="0" fillId="2" borderId="0" xfId="0" applyNumberFormat="1" applyFill="1" applyAlignment="1">
      <alignment horizontal="center"/>
    </xf>
    <xf numFmtId="11" fontId="0" fillId="2" borderId="0" xfId="1" applyNumberFormat="1" applyFont="1" applyFill="1"/>
    <xf numFmtId="0" fontId="0" fillId="2" borderId="0" xfId="0" applyFill="1"/>
    <xf numFmtId="9" fontId="0" fillId="2" borderId="0" xfId="1" applyFont="1" applyFill="1"/>
    <xf numFmtId="1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fd0bba191b04404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tabSelected="1" zoomScaleNormal="100" workbookViewId="0">
      <selection activeCell="F19" sqref="F19"/>
    </sheetView>
  </sheetViews>
  <sheetFormatPr defaultRowHeight="15" x14ac:dyDescent="0.25"/>
  <cols>
    <col min="1" max="1" width="5.28515625" customWidth="1"/>
    <col min="2" max="2" width="8.7109375" customWidth="1"/>
    <col min="3" max="3" width="16.42578125" customWidth="1"/>
    <col min="4" max="4" width="13.28515625" customWidth="1"/>
    <col min="5" max="5" width="13.7109375" customWidth="1"/>
    <col min="6" max="6" width="11.85546875" customWidth="1"/>
    <col min="7" max="7" width="13" customWidth="1"/>
    <col min="8" max="8" width="12.42578125" customWidth="1"/>
    <col min="9" max="9" width="15.5703125" customWidth="1"/>
    <col min="10" max="10" width="11.28515625" customWidth="1"/>
    <col min="11" max="11" width="10.42578125" customWidth="1"/>
    <col min="12" max="12" width="10.85546875" customWidth="1"/>
    <col min="13" max="13" width="12.42578125" customWidth="1"/>
    <col min="14" max="14" width="12.140625" customWidth="1"/>
    <col min="15" max="15" width="10.5703125" customWidth="1"/>
    <col min="16" max="16" width="10.140625" customWidth="1"/>
    <col min="17" max="17" width="10.5703125" customWidth="1"/>
    <col min="18" max="18" width="10.85546875" customWidth="1"/>
    <col min="19" max="20" width="10.140625" customWidth="1"/>
    <col min="21" max="21" width="10" customWidth="1"/>
    <col min="22" max="22" width="10.42578125" customWidth="1"/>
    <col min="23" max="24" width="10.5703125" customWidth="1"/>
    <col min="25" max="25" width="5.28515625" customWidth="1"/>
    <col min="26" max="26" width="11.140625" customWidth="1"/>
    <col min="27" max="27" width="9.85546875" customWidth="1"/>
    <col min="28" max="28" width="17.140625" customWidth="1"/>
    <col min="29" max="29" width="10.5703125" customWidth="1"/>
  </cols>
  <sheetData>
    <row r="1" spans="2:29" x14ac:dyDescent="0.25"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2:29" x14ac:dyDescent="0.25">
      <c r="B2" s="20"/>
      <c r="C2" s="52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1"/>
    </row>
    <row r="3" spans="2:29" x14ac:dyDescent="0.25">
      <c r="B3" s="20"/>
      <c r="C3" s="5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1"/>
    </row>
    <row r="4" spans="2:29" x14ac:dyDescent="0.25">
      <c r="B4" s="20"/>
      <c r="C4" s="5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1"/>
    </row>
    <row r="5" spans="2:29" x14ac:dyDescent="0.25">
      <c r="B5" s="20"/>
      <c r="C5" s="4"/>
      <c r="D5" s="4"/>
      <c r="E5" s="4"/>
      <c r="F5" s="4"/>
      <c r="G5" s="4"/>
      <c r="H5" s="4"/>
      <c r="I5" s="4"/>
      <c r="J5" s="4"/>
      <c r="K5" s="52" t="s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1"/>
    </row>
    <row r="6" spans="2:29" x14ac:dyDescent="0.25">
      <c r="B6" s="20"/>
      <c r="C6" s="52" t="s">
        <v>2</v>
      </c>
      <c r="D6" s="4"/>
      <c r="E6" s="4"/>
      <c r="F6" s="4"/>
      <c r="G6" s="4"/>
      <c r="H6" s="4"/>
      <c r="I6" s="4"/>
      <c r="J6" s="4"/>
      <c r="K6" s="66"/>
      <c r="L6" s="4" t="s">
        <v>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1"/>
    </row>
    <row r="7" spans="2:29" ht="17.25" customHeight="1" x14ac:dyDescent="0.25">
      <c r="B7" s="20"/>
      <c r="C7" s="5" t="s">
        <v>4</v>
      </c>
      <c r="D7" s="201" t="s">
        <v>5</v>
      </c>
      <c r="E7" s="201"/>
      <c r="F7" s="201"/>
      <c r="G7" s="201"/>
      <c r="H7" s="201"/>
      <c r="I7" s="4"/>
      <c r="J7" s="4"/>
      <c r="K7" s="46"/>
      <c r="L7" s="4" t="s">
        <v>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1"/>
    </row>
    <row r="8" spans="2:29" x14ac:dyDescent="0.25">
      <c r="B8" s="20"/>
      <c r="C8" s="5" t="s">
        <v>7</v>
      </c>
      <c r="D8" s="4" t="s">
        <v>8</v>
      </c>
      <c r="E8" s="4"/>
      <c r="F8" s="4"/>
      <c r="G8" s="4"/>
      <c r="H8" s="4"/>
      <c r="I8" s="4"/>
      <c r="J8" s="4"/>
      <c r="K8" s="47"/>
      <c r="L8" s="4" t="s">
        <v>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1"/>
    </row>
    <row r="9" spans="2:29" x14ac:dyDescent="0.25">
      <c r="B9" s="20"/>
      <c r="C9" s="5" t="s">
        <v>10</v>
      </c>
      <c r="D9" s="48" t="s">
        <v>11</v>
      </c>
      <c r="E9" s="4"/>
      <c r="F9" s="4"/>
      <c r="G9" s="4"/>
      <c r="H9" s="4"/>
      <c r="I9" s="4"/>
      <c r="J9" s="4"/>
      <c r="K9" s="49"/>
      <c r="L9" s="4" t="s">
        <v>12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21"/>
    </row>
    <row r="10" spans="2:29" x14ac:dyDescent="0.25">
      <c r="B10" s="20"/>
      <c r="C10" s="5" t="s">
        <v>13</v>
      </c>
      <c r="D10" s="48" t="s">
        <v>14</v>
      </c>
      <c r="E10" s="4"/>
      <c r="F10" s="4"/>
      <c r="G10" s="4"/>
      <c r="H10" s="4"/>
      <c r="I10" s="4"/>
      <c r="J10" s="4"/>
      <c r="K10" s="50"/>
      <c r="L10" s="4" t="s">
        <v>15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1"/>
    </row>
    <row r="11" spans="2:29" x14ac:dyDescent="0.25">
      <c r="B11" s="20"/>
      <c r="C11" s="4"/>
      <c r="D11" s="4"/>
      <c r="E11" s="4"/>
      <c r="F11" s="4"/>
      <c r="G11" s="4"/>
      <c r="H11" s="4"/>
      <c r="I11" s="4"/>
      <c r="J11" s="4"/>
      <c r="K11" s="51"/>
      <c r="L11" s="4" t="s">
        <v>16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1"/>
    </row>
    <row r="12" spans="2:29" x14ac:dyDescent="0.25">
      <c r="B12" s="20"/>
      <c r="C12" s="52" t="s">
        <v>17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1"/>
    </row>
    <row r="13" spans="2:29" ht="15.75" thickBot="1" x14ac:dyDescent="0.3">
      <c r="B13" s="20"/>
      <c r="C13" s="5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1"/>
    </row>
    <row r="14" spans="2:29" x14ac:dyDescent="0.25">
      <c r="B14" s="20"/>
      <c r="D14" s="1"/>
      <c r="E14" s="222" t="s">
        <v>18</v>
      </c>
      <c r="F14" s="223"/>
      <c r="G14" s="216" t="s">
        <v>19</v>
      </c>
      <c r="H14" s="217"/>
      <c r="I14" s="218"/>
      <c r="J14" s="240" t="s">
        <v>20</v>
      </c>
      <c r="K14" s="241"/>
      <c r="L14" s="242"/>
      <c r="M14" s="243" t="s">
        <v>21</v>
      </c>
      <c r="N14" s="244"/>
      <c r="O14" s="245"/>
      <c r="P14" s="246" t="s">
        <v>22</v>
      </c>
      <c r="Q14" s="247"/>
      <c r="R14" s="248"/>
      <c r="S14" s="213" t="s">
        <v>23</v>
      </c>
      <c r="T14" s="214"/>
      <c r="U14" s="215"/>
      <c r="V14" s="207" t="s">
        <v>23</v>
      </c>
      <c r="W14" s="208"/>
      <c r="X14" s="209"/>
      <c r="Y14" s="21"/>
      <c r="Z14" t="s">
        <v>24</v>
      </c>
      <c r="AA14" t="s">
        <v>25</v>
      </c>
      <c r="AB14" t="s">
        <v>26</v>
      </c>
      <c r="AC14" t="s">
        <v>27</v>
      </c>
    </row>
    <row r="15" spans="2:29" x14ac:dyDescent="0.25">
      <c r="B15" s="20"/>
      <c r="C15" s="224" t="s">
        <v>28</v>
      </c>
      <c r="D15" s="225" t="s">
        <v>29</v>
      </c>
      <c r="E15" s="228" t="s">
        <v>4</v>
      </c>
      <c r="F15" s="219" t="s">
        <v>10</v>
      </c>
      <c r="G15" s="202" t="s">
        <v>30</v>
      </c>
      <c r="H15" s="203"/>
      <c r="I15" s="210" t="s">
        <v>31</v>
      </c>
      <c r="J15" s="202" t="s">
        <v>30</v>
      </c>
      <c r="K15" s="203"/>
      <c r="L15" s="210" t="s">
        <v>31</v>
      </c>
      <c r="M15" s="202" t="s">
        <v>30</v>
      </c>
      <c r="N15" s="203"/>
      <c r="O15" s="210" t="s">
        <v>31</v>
      </c>
      <c r="P15" s="202" t="s">
        <v>30</v>
      </c>
      <c r="Q15" s="203"/>
      <c r="R15" s="210" t="s">
        <v>31</v>
      </c>
      <c r="S15" s="202" t="s">
        <v>30</v>
      </c>
      <c r="T15" s="203"/>
      <c r="U15" s="210" t="s">
        <v>31</v>
      </c>
      <c r="V15" s="202" t="s">
        <v>30</v>
      </c>
      <c r="W15" s="203"/>
      <c r="X15" s="210" t="s">
        <v>31</v>
      </c>
      <c r="Y15" s="21"/>
    </row>
    <row r="16" spans="2:29" x14ac:dyDescent="0.25">
      <c r="B16" s="20"/>
      <c r="C16" s="224"/>
      <c r="D16" s="226"/>
      <c r="E16" s="229"/>
      <c r="F16" s="220"/>
      <c r="G16" s="211" t="s">
        <v>7</v>
      </c>
      <c r="H16" s="212" t="s">
        <v>13</v>
      </c>
      <c r="I16" s="210"/>
      <c r="J16" s="211" t="s">
        <v>7</v>
      </c>
      <c r="K16" s="212" t="s">
        <v>13</v>
      </c>
      <c r="L16" s="210"/>
      <c r="M16" s="211" t="s">
        <v>7</v>
      </c>
      <c r="N16" s="212" t="s">
        <v>13</v>
      </c>
      <c r="O16" s="210"/>
      <c r="P16" s="211" t="s">
        <v>7</v>
      </c>
      <c r="Q16" s="212" t="s">
        <v>13</v>
      </c>
      <c r="R16" s="210"/>
      <c r="S16" s="211" t="s">
        <v>7</v>
      </c>
      <c r="T16" s="212" t="s">
        <v>13</v>
      </c>
      <c r="U16" s="210"/>
      <c r="V16" s="211" t="s">
        <v>7</v>
      </c>
      <c r="W16" s="212" t="s">
        <v>13</v>
      </c>
      <c r="X16" s="210"/>
      <c r="Y16" s="21"/>
    </row>
    <row r="17" spans="2:29" x14ac:dyDescent="0.25">
      <c r="B17" s="20"/>
      <c r="C17" s="224"/>
      <c r="D17" s="227"/>
      <c r="E17" s="230"/>
      <c r="F17" s="221"/>
      <c r="G17" s="211"/>
      <c r="H17" s="212"/>
      <c r="I17" s="210"/>
      <c r="J17" s="211"/>
      <c r="K17" s="212"/>
      <c r="L17" s="210"/>
      <c r="M17" s="211"/>
      <c r="N17" s="212"/>
      <c r="O17" s="210"/>
      <c r="P17" s="211"/>
      <c r="Q17" s="212"/>
      <c r="R17" s="210"/>
      <c r="S17" s="211"/>
      <c r="T17" s="212"/>
      <c r="U17" s="210"/>
      <c r="V17" s="211"/>
      <c r="W17" s="212"/>
      <c r="X17" s="210"/>
      <c r="Y17" s="21"/>
    </row>
    <row r="18" spans="2:29" x14ac:dyDescent="0.25">
      <c r="B18" s="20"/>
      <c r="C18" s="8" t="s">
        <v>32</v>
      </c>
      <c r="D18" s="64">
        <v>50</v>
      </c>
      <c r="E18" s="19">
        <f>1/D18</f>
        <v>0.02</v>
      </c>
      <c r="F18" s="18">
        <v>0.75</v>
      </c>
      <c r="G18" s="19">
        <f>G20</f>
        <v>1</v>
      </c>
      <c r="H18" s="3">
        <f>H20</f>
        <v>0.75</v>
      </c>
      <c r="I18" s="18">
        <f>E18*F18*G18*H18</f>
        <v>1.125E-2</v>
      </c>
      <c r="J18" s="19">
        <f>J20</f>
        <v>1</v>
      </c>
      <c r="K18" s="3">
        <f>K20</f>
        <v>0.2</v>
      </c>
      <c r="L18" s="18">
        <f>E18*F18*J18*K18</f>
        <v>3.0000000000000001E-3</v>
      </c>
      <c r="M18" s="19">
        <f>M20</f>
        <v>0.2</v>
      </c>
      <c r="N18" s="3">
        <f>N20</f>
        <v>0.05</v>
      </c>
      <c r="O18" s="18">
        <f>E18*F18*M18*N18</f>
        <v>1.5000000000000001E-4</v>
      </c>
      <c r="P18" s="19">
        <f>P20</f>
        <v>0.05</v>
      </c>
      <c r="Q18" s="3">
        <f>Q20</f>
        <v>0.05</v>
      </c>
      <c r="R18" s="18">
        <f>E18*F18*P18*Q18</f>
        <v>3.7500000000000003E-5</v>
      </c>
      <c r="S18" s="19">
        <f>S20</f>
        <v>0.1</v>
      </c>
      <c r="T18" s="3">
        <f>T20</f>
        <v>0.05</v>
      </c>
      <c r="U18" s="18">
        <f>E18*F18*S18*T18</f>
        <v>7.5000000000000007E-5</v>
      </c>
      <c r="V18" s="19">
        <f>V20</f>
        <v>0.01</v>
      </c>
      <c r="W18" s="3">
        <f>W20</f>
        <v>0.01</v>
      </c>
      <c r="X18" s="18">
        <f t="shared" ref="X18:X19" si="0">E18*F18*V18*W18</f>
        <v>1.4999999999999998E-6</v>
      </c>
      <c r="Y18" s="21"/>
      <c r="Z18" s="2">
        <f>I18+L18+O18+R18+U18+X18</f>
        <v>1.4513999999999999E-2</v>
      </c>
      <c r="AA18" s="2">
        <f>E18</f>
        <v>0.02</v>
      </c>
      <c r="AB18" s="2"/>
      <c r="AC18" s="2">
        <f>Z18/AA18</f>
        <v>0.7256999999999999</v>
      </c>
    </row>
    <row r="19" spans="2:29" x14ac:dyDescent="0.25">
      <c r="B19" s="20"/>
      <c r="C19" s="8" t="s">
        <v>33</v>
      </c>
      <c r="D19" s="64">
        <v>100</v>
      </c>
      <c r="E19" s="19">
        <f>1/D19</f>
        <v>0.01</v>
      </c>
      <c r="F19" s="18">
        <v>0.75</v>
      </c>
      <c r="G19" s="19">
        <f>G20</f>
        <v>1</v>
      </c>
      <c r="H19" s="3">
        <f>H20</f>
        <v>0.75</v>
      </c>
      <c r="I19" s="18">
        <f>E19*F19*G19*H19</f>
        <v>5.6249999999999998E-3</v>
      </c>
      <c r="J19" s="19">
        <f>J20</f>
        <v>1</v>
      </c>
      <c r="K19" s="3">
        <f>K20</f>
        <v>0.2</v>
      </c>
      <c r="L19" s="18">
        <f>E19*F19*J19*K19</f>
        <v>1.5E-3</v>
      </c>
      <c r="M19" s="19">
        <f>M20</f>
        <v>0.2</v>
      </c>
      <c r="N19" s="3">
        <f>N20</f>
        <v>0.05</v>
      </c>
      <c r="O19" s="18">
        <f>E19*F19*M19*N19</f>
        <v>7.5000000000000007E-5</v>
      </c>
      <c r="P19" s="19">
        <f>P20</f>
        <v>0.05</v>
      </c>
      <c r="Q19" s="3">
        <f>Q20</f>
        <v>0.05</v>
      </c>
      <c r="R19" s="18">
        <f t="shared" ref="R19:R21" si="1">E19*F19*P19*Q19</f>
        <v>1.8750000000000002E-5</v>
      </c>
      <c r="S19" s="19">
        <f>S20</f>
        <v>0.1</v>
      </c>
      <c r="T19" s="3">
        <f>T20</f>
        <v>0.05</v>
      </c>
      <c r="U19" s="18">
        <f t="shared" ref="U19:U21" si="2">E19*F19*S19*T19</f>
        <v>3.7500000000000003E-5</v>
      </c>
      <c r="V19" s="19">
        <f>V20</f>
        <v>0.01</v>
      </c>
      <c r="W19" s="3">
        <f>W20</f>
        <v>0.01</v>
      </c>
      <c r="X19" s="18">
        <f t="shared" si="0"/>
        <v>7.4999999999999991E-7</v>
      </c>
      <c r="Y19" s="21"/>
      <c r="Z19" s="2">
        <f t="shared" ref="Z19:Z21" si="3">I19+L19+O19+R19+U19+X19</f>
        <v>7.2569999999999996E-3</v>
      </c>
      <c r="AA19" s="2">
        <f t="shared" ref="AA19:AA21" si="4">E19</f>
        <v>0.01</v>
      </c>
      <c r="AB19" s="2"/>
      <c r="AC19" s="2">
        <f t="shared" ref="AC19:AC21" si="5">Z19/AA19</f>
        <v>0.7256999999999999</v>
      </c>
    </row>
    <row r="20" spans="2:29" x14ac:dyDescent="0.25">
      <c r="B20" s="20"/>
      <c r="C20" s="8" t="s">
        <v>34</v>
      </c>
      <c r="D20" s="64">
        <v>200</v>
      </c>
      <c r="E20" s="19">
        <f>1/D20</f>
        <v>5.0000000000000001E-3</v>
      </c>
      <c r="F20" s="18">
        <v>0.75</v>
      </c>
      <c r="G20" s="19">
        <v>1</v>
      </c>
      <c r="H20" s="3">
        <v>0.75</v>
      </c>
      <c r="I20" s="18">
        <f>E20*F20*G20*H20</f>
        <v>2.8124999999999999E-3</v>
      </c>
      <c r="J20" s="19">
        <v>1</v>
      </c>
      <c r="K20" s="3">
        <v>0.2</v>
      </c>
      <c r="L20" s="18">
        <f>E20*F20*J20*K20</f>
        <v>7.5000000000000002E-4</v>
      </c>
      <c r="M20" s="19">
        <v>0.2</v>
      </c>
      <c r="N20" s="3">
        <v>0.05</v>
      </c>
      <c r="O20" s="18">
        <f>E20*F20*M20*N20</f>
        <v>3.7500000000000003E-5</v>
      </c>
      <c r="P20" s="19">
        <v>0.05</v>
      </c>
      <c r="Q20" s="3">
        <v>0.05</v>
      </c>
      <c r="R20" s="18">
        <f t="shared" si="1"/>
        <v>9.3750000000000009E-6</v>
      </c>
      <c r="S20" s="19">
        <v>0.1</v>
      </c>
      <c r="T20" s="3">
        <v>0.05</v>
      </c>
      <c r="U20" s="18">
        <f t="shared" si="2"/>
        <v>1.8750000000000002E-5</v>
      </c>
      <c r="V20" s="19">
        <v>0.01</v>
      </c>
      <c r="W20" s="3">
        <v>0.01</v>
      </c>
      <c r="X20" s="18">
        <f>E20*F20*V20*W20</f>
        <v>3.7499999999999996E-7</v>
      </c>
      <c r="Y20" s="21"/>
      <c r="Z20" s="2">
        <f t="shared" si="3"/>
        <v>3.6284999999999998E-3</v>
      </c>
      <c r="AA20" s="2">
        <f t="shared" si="4"/>
        <v>5.0000000000000001E-3</v>
      </c>
      <c r="AB20" s="2"/>
      <c r="AC20" s="2">
        <f t="shared" si="5"/>
        <v>0.7256999999999999</v>
      </c>
    </row>
    <row r="21" spans="2:29" ht="15.75" thickBot="1" x14ac:dyDescent="0.3">
      <c r="B21" s="20"/>
      <c r="C21" s="8" t="s">
        <v>35</v>
      </c>
      <c r="D21" s="64">
        <v>500</v>
      </c>
      <c r="E21" s="59">
        <f>1/D21</f>
        <v>2E-3</v>
      </c>
      <c r="F21" s="22">
        <v>0.75</v>
      </c>
      <c r="G21" s="19">
        <f>G20</f>
        <v>1</v>
      </c>
      <c r="H21" s="3">
        <f>H20</f>
        <v>0.75</v>
      </c>
      <c r="I21" s="18">
        <f>E21*F21*G21*H21</f>
        <v>1.1250000000000001E-3</v>
      </c>
      <c r="J21" s="19">
        <f>J20</f>
        <v>1</v>
      </c>
      <c r="K21" s="3">
        <f>K20</f>
        <v>0.2</v>
      </c>
      <c r="L21" s="18">
        <f>E21*F21*J21*K21</f>
        <v>3.0000000000000003E-4</v>
      </c>
      <c r="M21" s="19">
        <f>M20</f>
        <v>0.2</v>
      </c>
      <c r="N21" s="3">
        <f>N20</f>
        <v>0.05</v>
      </c>
      <c r="O21" s="18">
        <f>E21*F21*M21*N21</f>
        <v>1.5000000000000002E-5</v>
      </c>
      <c r="P21" s="19">
        <f>P20</f>
        <v>0.05</v>
      </c>
      <c r="Q21" s="3">
        <f>Q20</f>
        <v>0.05</v>
      </c>
      <c r="R21" s="18">
        <f t="shared" si="1"/>
        <v>3.7500000000000005E-6</v>
      </c>
      <c r="S21" s="19">
        <f>S20</f>
        <v>0.1</v>
      </c>
      <c r="T21" s="3">
        <f>T20</f>
        <v>0.05</v>
      </c>
      <c r="U21" s="18">
        <f t="shared" si="2"/>
        <v>7.500000000000001E-6</v>
      </c>
      <c r="V21" s="19">
        <f>V20</f>
        <v>0.01</v>
      </c>
      <c r="W21" s="3">
        <f>W20</f>
        <v>0.01</v>
      </c>
      <c r="X21" s="18">
        <f>E21*F21*V21*W21</f>
        <v>1.5000000000000002E-7</v>
      </c>
      <c r="Y21" s="21"/>
      <c r="Z21" s="2">
        <f t="shared" si="3"/>
        <v>1.4514E-3</v>
      </c>
      <c r="AA21" s="2">
        <f t="shared" si="4"/>
        <v>2E-3</v>
      </c>
      <c r="AB21" s="2"/>
      <c r="AC21" s="2">
        <f t="shared" si="5"/>
        <v>0.72570000000000001</v>
      </c>
    </row>
    <row r="22" spans="2:29" x14ac:dyDescent="0.25">
      <c r="B22" s="20"/>
      <c r="C22" s="1"/>
      <c r="D22" s="105"/>
      <c r="E22" s="61"/>
      <c r="F22" s="61"/>
      <c r="G22" s="62"/>
      <c r="H22" s="61"/>
      <c r="I22" s="63"/>
      <c r="J22" s="62"/>
      <c r="K22" s="61"/>
      <c r="L22" s="63"/>
      <c r="M22" s="62"/>
      <c r="N22" s="61"/>
      <c r="O22" s="63"/>
      <c r="P22" s="62"/>
      <c r="Q22" s="61"/>
      <c r="R22" s="63"/>
      <c r="S22" s="62"/>
      <c r="T22" s="61"/>
      <c r="U22" s="63"/>
      <c r="V22" s="62"/>
      <c r="W22" s="61"/>
      <c r="X22" s="63"/>
      <c r="Y22" s="21"/>
    </row>
    <row r="23" spans="2:29" x14ac:dyDescent="0.25">
      <c r="B23" s="20"/>
      <c r="C23" s="52" t="s">
        <v>36</v>
      </c>
      <c r="D23" s="105"/>
      <c r="E23" s="4"/>
      <c r="F23" s="55"/>
      <c r="G23" s="56"/>
      <c r="H23" s="55"/>
      <c r="I23" s="57"/>
      <c r="J23" s="56"/>
      <c r="K23" s="55"/>
      <c r="L23" s="58"/>
      <c r="M23" s="56"/>
      <c r="N23" s="55"/>
      <c r="O23" s="58"/>
      <c r="P23" s="56"/>
      <c r="Q23" s="55"/>
      <c r="R23" s="58"/>
      <c r="S23" s="56"/>
      <c r="T23" s="55"/>
      <c r="U23" s="58"/>
      <c r="V23" s="56"/>
      <c r="W23" s="55"/>
      <c r="X23" s="58"/>
      <c r="Y23" s="21"/>
    </row>
    <row r="24" spans="2:29" ht="15.75" thickBot="1" x14ac:dyDescent="0.3">
      <c r="B24" s="20"/>
      <c r="C24" s="52"/>
      <c r="D24" s="105"/>
      <c r="E24" s="4"/>
      <c r="F24" s="55"/>
      <c r="G24" s="56"/>
      <c r="H24" s="55"/>
      <c r="I24" s="57"/>
      <c r="J24" s="56"/>
      <c r="K24" s="55"/>
      <c r="L24" s="58"/>
      <c r="M24" s="56"/>
      <c r="N24" s="55"/>
      <c r="O24" s="58"/>
      <c r="P24" s="56"/>
      <c r="Q24" s="55"/>
      <c r="R24" s="58"/>
      <c r="S24" s="56"/>
      <c r="T24" s="55"/>
      <c r="U24" s="58"/>
      <c r="V24" s="56"/>
      <c r="W24" s="55"/>
      <c r="X24" s="58"/>
      <c r="Y24" s="21"/>
    </row>
    <row r="25" spans="2:29" x14ac:dyDescent="0.25">
      <c r="B25" s="20"/>
      <c r="D25" s="13"/>
      <c r="E25" s="222" t="s">
        <v>18</v>
      </c>
      <c r="F25" s="223"/>
      <c r="G25" s="216" t="s">
        <v>19</v>
      </c>
      <c r="H25" s="217"/>
      <c r="I25" s="218"/>
      <c r="J25" s="240" t="s">
        <v>20</v>
      </c>
      <c r="K25" s="241"/>
      <c r="L25" s="242"/>
      <c r="M25" s="243" t="s">
        <v>21</v>
      </c>
      <c r="N25" s="244"/>
      <c r="O25" s="245"/>
      <c r="P25" s="246" t="s">
        <v>22</v>
      </c>
      <c r="Q25" s="247"/>
      <c r="R25" s="248"/>
      <c r="S25" s="213" t="s">
        <v>23</v>
      </c>
      <c r="T25" s="214"/>
      <c r="U25" s="215"/>
      <c r="V25" s="207" t="s">
        <v>23</v>
      </c>
      <c r="W25" s="208"/>
      <c r="X25" s="209"/>
      <c r="Y25" s="21"/>
    </row>
    <row r="26" spans="2:29" x14ac:dyDescent="0.25">
      <c r="B26" s="20"/>
      <c r="C26" s="224" t="s">
        <v>37</v>
      </c>
      <c r="D26" s="231" t="s">
        <v>29</v>
      </c>
      <c r="E26" s="234" t="s">
        <v>4</v>
      </c>
      <c r="F26" s="237" t="s">
        <v>10</v>
      </c>
      <c r="G26" s="202" t="s">
        <v>30</v>
      </c>
      <c r="H26" s="203"/>
      <c r="I26" s="204" t="s">
        <v>31</v>
      </c>
      <c r="J26" s="202" t="s">
        <v>30</v>
      </c>
      <c r="K26" s="203"/>
      <c r="L26" s="204" t="s">
        <v>31</v>
      </c>
      <c r="M26" s="202" t="s">
        <v>30</v>
      </c>
      <c r="N26" s="203"/>
      <c r="O26" s="204" t="s">
        <v>31</v>
      </c>
      <c r="P26" s="202" t="s">
        <v>30</v>
      </c>
      <c r="Q26" s="203"/>
      <c r="R26" s="204" t="s">
        <v>31</v>
      </c>
      <c r="S26" s="202" t="s">
        <v>30</v>
      </c>
      <c r="T26" s="203"/>
      <c r="U26" s="204" t="s">
        <v>31</v>
      </c>
      <c r="V26" s="202" t="s">
        <v>30</v>
      </c>
      <c r="W26" s="203"/>
      <c r="X26" s="204" t="s">
        <v>31</v>
      </c>
      <c r="Y26" s="21"/>
    </row>
    <row r="27" spans="2:29" x14ac:dyDescent="0.25">
      <c r="B27" s="20"/>
      <c r="C27" s="224"/>
      <c r="D27" s="232"/>
      <c r="E27" s="235"/>
      <c r="F27" s="238"/>
      <c r="G27" s="205" t="s">
        <v>7</v>
      </c>
      <c r="H27" s="206" t="s">
        <v>13</v>
      </c>
      <c r="I27" s="204"/>
      <c r="J27" s="205" t="s">
        <v>7</v>
      </c>
      <c r="K27" s="206" t="s">
        <v>13</v>
      </c>
      <c r="L27" s="204"/>
      <c r="M27" s="205" t="s">
        <v>7</v>
      </c>
      <c r="N27" s="206" t="s">
        <v>13</v>
      </c>
      <c r="O27" s="204"/>
      <c r="P27" s="205" t="s">
        <v>7</v>
      </c>
      <c r="Q27" s="206" t="s">
        <v>13</v>
      </c>
      <c r="R27" s="204"/>
      <c r="S27" s="205" t="s">
        <v>7</v>
      </c>
      <c r="T27" s="206" t="s">
        <v>13</v>
      </c>
      <c r="U27" s="204"/>
      <c r="V27" s="205" t="s">
        <v>7</v>
      </c>
      <c r="W27" s="206" t="s">
        <v>13</v>
      </c>
      <c r="X27" s="204"/>
      <c r="Y27" s="21"/>
    </row>
    <row r="28" spans="2:29" x14ac:dyDescent="0.25">
      <c r="B28" s="20"/>
      <c r="C28" s="224"/>
      <c r="D28" s="233"/>
      <c r="E28" s="236"/>
      <c r="F28" s="239"/>
      <c r="G28" s="205"/>
      <c r="H28" s="206"/>
      <c r="I28" s="204"/>
      <c r="J28" s="205"/>
      <c r="K28" s="206"/>
      <c r="L28" s="204"/>
      <c r="M28" s="205"/>
      <c r="N28" s="206"/>
      <c r="O28" s="204"/>
      <c r="P28" s="205"/>
      <c r="Q28" s="206"/>
      <c r="R28" s="204"/>
      <c r="S28" s="205"/>
      <c r="T28" s="206"/>
      <c r="U28" s="204"/>
      <c r="V28" s="205"/>
      <c r="W28" s="206"/>
      <c r="X28" s="204"/>
      <c r="Y28" s="4"/>
      <c r="Z28" s="4"/>
    </row>
    <row r="29" spans="2:29" x14ac:dyDescent="0.25">
      <c r="B29" s="20"/>
      <c r="C29" s="8" t="s">
        <v>32</v>
      </c>
      <c r="D29" s="190">
        <v>100</v>
      </c>
      <c r="E29" s="3">
        <f>1/D29</f>
        <v>0.01</v>
      </c>
      <c r="F29" s="17">
        <v>0.75</v>
      </c>
      <c r="G29" s="19">
        <f>G31</f>
        <v>1</v>
      </c>
      <c r="H29" s="3">
        <f>H31</f>
        <v>0.75</v>
      </c>
      <c r="I29" s="18">
        <f>E29*F29*G29*H29</f>
        <v>5.6249999999999998E-3</v>
      </c>
      <c r="J29" s="19">
        <f>J31</f>
        <v>1</v>
      </c>
      <c r="K29" s="3">
        <f>K31</f>
        <v>0.2</v>
      </c>
      <c r="L29" s="18">
        <f>E29*F29*J29*K29</f>
        <v>1.5E-3</v>
      </c>
      <c r="M29" s="19">
        <f>M31</f>
        <v>0.2</v>
      </c>
      <c r="N29" s="3">
        <f>N31</f>
        <v>0.05</v>
      </c>
      <c r="O29" s="18">
        <f>E29*F29*M29*N29</f>
        <v>7.5000000000000007E-5</v>
      </c>
      <c r="P29" s="19">
        <f>P31</f>
        <v>0.05</v>
      </c>
      <c r="Q29" s="3">
        <f>Q31</f>
        <v>0.05</v>
      </c>
      <c r="R29" s="18">
        <f>E29*F29*P29*Q29</f>
        <v>1.8750000000000002E-5</v>
      </c>
      <c r="S29" s="19">
        <f>S31</f>
        <v>0.1</v>
      </c>
      <c r="T29" s="3">
        <f>T31</f>
        <v>0.05</v>
      </c>
      <c r="U29" s="18">
        <f>E29*F29*S29*T29</f>
        <v>3.7500000000000003E-5</v>
      </c>
      <c r="V29" s="19">
        <f>V31</f>
        <v>0.01</v>
      </c>
      <c r="W29" s="3">
        <f>W31</f>
        <v>0.01</v>
      </c>
      <c r="X29" s="18">
        <f>E29*F29*V29*W29</f>
        <v>7.4999999999999991E-7</v>
      </c>
      <c r="Y29" s="4"/>
      <c r="Z29" s="4"/>
    </row>
    <row r="30" spans="2:29" x14ac:dyDescent="0.25">
      <c r="B30" s="20"/>
      <c r="C30" s="8" t="s">
        <v>33</v>
      </c>
      <c r="D30" s="190">
        <v>250</v>
      </c>
      <c r="E30" s="3">
        <f>1/D30</f>
        <v>4.0000000000000001E-3</v>
      </c>
      <c r="F30" s="17">
        <v>0.75</v>
      </c>
      <c r="G30" s="19">
        <f>G31</f>
        <v>1</v>
      </c>
      <c r="H30" s="3">
        <f>H31</f>
        <v>0.75</v>
      </c>
      <c r="I30" s="18">
        <f>E30*F30*G30*H30</f>
        <v>2.2500000000000003E-3</v>
      </c>
      <c r="J30" s="19">
        <f>J31</f>
        <v>1</v>
      </c>
      <c r="K30" s="3">
        <f>K31</f>
        <v>0.2</v>
      </c>
      <c r="L30" s="18">
        <f>E30*F30*J30*K30</f>
        <v>6.0000000000000006E-4</v>
      </c>
      <c r="M30" s="19">
        <f>M31</f>
        <v>0.2</v>
      </c>
      <c r="N30" s="3">
        <f>N31</f>
        <v>0.05</v>
      </c>
      <c r="O30" s="18">
        <f>E30*F30*M30*N30</f>
        <v>3.0000000000000004E-5</v>
      </c>
      <c r="P30" s="19">
        <f>P31</f>
        <v>0.05</v>
      </c>
      <c r="Q30" s="3">
        <f>Q31</f>
        <v>0.05</v>
      </c>
      <c r="R30" s="18">
        <f t="shared" ref="R30:R32" si="6">E30*F30*P30*Q30</f>
        <v>7.500000000000001E-6</v>
      </c>
      <c r="S30" s="19">
        <f>S31</f>
        <v>0.1</v>
      </c>
      <c r="T30" s="3">
        <f>T31</f>
        <v>0.05</v>
      </c>
      <c r="U30" s="18">
        <f t="shared" ref="U30:U32" si="7">E30*F30*S30*T30</f>
        <v>1.5000000000000002E-5</v>
      </c>
      <c r="V30" s="19">
        <f>V31</f>
        <v>0.01</v>
      </c>
      <c r="W30" s="3">
        <f>W31</f>
        <v>0.01</v>
      </c>
      <c r="X30" s="18">
        <f t="shared" ref="X30:X32" si="8">E30*F30*V30*W30</f>
        <v>3.0000000000000004E-7</v>
      </c>
      <c r="Y30" s="4"/>
      <c r="Z30" s="4"/>
    </row>
    <row r="31" spans="2:29" x14ac:dyDescent="0.25">
      <c r="B31" s="20"/>
      <c r="C31" s="8" t="s">
        <v>34</v>
      </c>
      <c r="D31" s="190">
        <v>500</v>
      </c>
      <c r="E31" s="3">
        <f>1/D31</f>
        <v>2E-3</v>
      </c>
      <c r="F31" s="17">
        <v>0.75</v>
      </c>
      <c r="G31" s="19">
        <v>1</v>
      </c>
      <c r="H31" s="3">
        <v>0.75</v>
      </c>
      <c r="I31" s="18">
        <f>E31*F31*G31*H31</f>
        <v>1.1250000000000001E-3</v>
      </c>
      <c r="J31" s="19">
        <v>1</v>
      </c>
      <c r="K31" s="3">
        <v>0.2</v>
      </c>
      <c r="L31" s="18">
        <f>E31*F31*J31*K31</f>
        <v>3.0000000000000003E-4</v>
      </c>
      <c r="M31" s="19">
        <v>0.2</v>
      </c>
      <c r="N31" s="3">
        <v>0.05</v>
      </c>
      <c r="O31" s="18">
        <f>E31*F31*M31*N31</f>
        <v>1.5000000000000002E-5</v>
      </c>
      <c r="P31" s="19">
        <v>0.05</v>
      </c>
      <c r="Q31" s="3">
        <v>0.05</v>
      </c>
      <c r="R31" s="18">
        <f t="shared" si="6"/>
        <v>3.7500000000000005E-6</v>
      </c>
      <c r="S31" s="19">
        <v>0.1</v>
      </c>
      <c r="T31" s="3">
        <v>0.05</v>
      </c>
      <c r="U31" s="18">
        <f t="shared" si="7"/>
        <v>7.500000000000001E-6</v>
      </c>
      <c r="V31" s="19">
        <v>0.01</v>
      </c>
      <c r="W31" s="3">
        <v>0.01</v>
      </c>
      <c r="X31" s="18">
        <f t="shared" si="8"/>
        <v>1.5000000000000002E-7</v>
      </c>
      <c r="Y31" s="4"/>
      <c r="Z31" s="4"/>
    </row>
    <row r="32" spans="2:29" ht="15.75" thickBot="1" x14ac:dyDescent="0.3">
      <c r="B32" s="20"/>
      <c r="C32" s="8" t="s">
        <v>35</v>
      </c>
      <c r="D32" s="190">
        <v>1000</v>
      </c>
      <c r="E32" s="3">
        <f>1/D32</f>
        <v>1E-3</v>
      </c>
      <c r="F32" s="17">
        <v>0.75</v>
      </c>
      <c r="G32" s="59">
        <f>G31</f>
        <v>1</v>
      </c>
      <c r="H32" s="60">
        <f>H31</f>
        <v>0.75</v>
      </c>
      <c r="I32" s="22">
        <f>E32*F32*G32*H32</f>
        <v>5.6250000000000007E-4</v>
      </c>
      <c r="J32" s="59">
        <f>J31</f>
        <v>1</v>
      </c>
      <c r="K32" s="60">
        <f>K31</f>
        <v>0.2</v>
      </c>
      <c r="L32" s="22">
        <f>E32*F32*J32*K32</f>
        <v>1.5000000000000001E-4</v>
      </c>
      <c r="M32" s="59">
        <f>M31</f>
        <v>0.2</v>
      </c>
      <c r="N32" s="60">
        <f>N31</f>
        <v>0.05</v>
      </c>
      <c r="O32" s="22">
        <f>E32*F32*M32*N32</f>
        <v>7.500000000000001E-6</v>
      </c>
      <c r="P32" s="59">
        <f>P31</f>
        <v>0.05</v>
      </c>
      <c r="Q32" s="60">
        <f>Q31</f>
        <v>0.05</v>
      </c>
      <c r="R32" s="18">
        <f t="shared" si="6"/>
        <v>1.8750000000000003E-6</v>
      </c>
      <c r="S32" s="59">
        <f>S31</f>
        <v>0.1</v>
      </c>
      <c r="T32" s="60">
        <f>T31</f>
        <v>0.05</v>
      </c>
      <c r="U32" s="18">
        <f t="shared" si="7"/>
        <v>3.7500000000000005E-6</v>
      </c>
      <c r="V32" s="59">
        <f>V31</f>
        <v>0.01</v>
      </c>
      <c r="W32" s="60">
        <f>W31</f>
        <v>0.01</v>
      </c>
      <c r="X32" s="18">
        <f t="shared" si="8"/>
        <v>7.500000000000001E-8</v>
      </c>
      <c r="Y32" s="4"/>
      <c r="Z32" s="4"/>
    </row>
    <row r="33" spans="2:28" x14ac:dyDescent="0.25"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x14ac:dyDescent="0.25"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x14ac:dyDescent="0.25">
      <c r="B35" s="2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x14ac:dyDescent="0.25">
      <c r="B36" s="20"/>
      <c r="C36" s="52" t="s">
        <v>38</v>
      </c>
      <c r="D36" s="4"/>
      <c r="E36" s="4"/>
      <c r="F36" s="4"/>
      <c r="G36" s="4"/>
      <c r="H36" s="4"/>
      <c r="I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x14ac:dyDescent="0.25">
      <c r="B37" s="20"/>
      <c r="C37" s="52"/>
      <c r="D37" s="4"/>
      <c r="E37" s="4"/>
      <c r="F37" s="4"/>
      <c r="G37" s="4"/>
      <c r="H37" s="4"/>
      <c r="I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8" x14ac:dyDescent="0.25">
      <c r="B38" s="20"/>
      <c r="C38" s="52" t="s">
        <v>39</v>
      </c>
      <c r="D38" s="4"/>
      <c r="E38" s="4"/>
      <c r="F38" s="4"/>
      <c r="G38" s="4"/>
      <c r="H38" s="4"/>
      <c r="I38" s="4"/>
      <c r="J38" s="77" t="s">
        <v>40</v>
      </c>
      <c r="K38" s="4"/>
      <c r="L38" s="4"/>
      <c r="M38" s="4"/>
      <c r="N38" s="4"/>
      <c r="O38" s="4" t="s">
        <v>41</v>
      </c>
      <c r="P38" s="4"/>
      <c r="Q38" s="4"/>
      <c r="R38" s="4"/>
      <c r="S38" s="4"/>
      <c r="T38" s="4" t="s">
        <v>42</v>
      </c>
      <c r="U38" s="4"/>
      <c r="V38" s="4"/>
      <c r="W38" s="4"/>
      <c r="X38" s="4"/>
      <c r="Y38" s="4"/>
      <c r="Z38" s="4" t="s">
        <v>43</v>
      </c>
    </row>
    <row r="39" spans="2:28" x14ac:dyDescent="0.25">
      <c r="B39" s="20"/>
      <c r="C39" s="52"/>
      <c r="D39" s="4"/>
      <c r="E39" s="4"/>
      <c r="F39" s="4"/>
      <c r="G39" s="4"/>
      <c r="H39" s="4"/>
      <c r="I39" s="4"/>
      <c r="J39" s="7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8" x14ac:dyDescent="0.25">
      <c r="B40" s="20"/>
      <c r="C40" s="26" t="s">
        <v>44</v>
      </c>
      <c r="D40" s="200">
        <v>450000</v>
      </c>
      <c r="E40" s="198">
        <v>300000</v>
      </c>
      <c r="F40" s="199">
        <v>150000</v>
      </c>
      <c r="G40" s="23">
        <v>50000</v>
      </c>
      <c r="H40" s="25" t="s">
        <v>45</v>
      </c>
      <c r="I40" s="4"/>
      <c r="J40" s="200">
        <v>450000</v>
      </c>
      <c r="K40" s="199">
        <v>300000</v>
      </c>
      <c r="L40" s="199">
        <v>150000</v>
      </c>
      <c r="M40" s="196">
        <v>50000</v>
      </c>
      <c r="O40" s="200">
        <v>450000</v>
      </c>
      <c r="P40" s="199">
        <v>300000</v>
      </c>
      <c r="Q40" s="199">
        <v>150000</v>
      </c>
      <c r="R40" s="196">
        <v>50000</v>
      </c>
      <c r="T40" s="200">
        <v>450000</v>
      </c>
      <c r="U40" s="199">
        <v>300000</v>
      </c>
      <c r="V40" s="199">
        <v>150000</v>
      </c>
      <c r="W40" s="196">
        <v>50000</v>
      </c>
      <c r="X40" s="4" t="s">
        <v>45</v>
      </c>
      <c r="Y40" s="4"/>
      <c r="Z40" s="4" t="s">
        <v>46</v>
      </c>
      <c r="AA40" t="s">
        <v>47</v>
      </c>
    </row>
    <row r="41" spans="2:28" ht="17.25" customHeight="1" x14ac:dyDescent="0.25">
      <c r="B41" s="20"/>
      <c r="I41" s="189" t="s">
        <v>48</v>
      </c>
      <c r="J41" s="75">
        <v>2E-3</v>
      </c>
      <c r="K41" s="75">
        <v>5.0000000000000001E-3</v>
      </c>
      <c r="L41" s="75">
        <v>0.01</v>
      </c>
      <c r="M41" s="75">
        <v>0.02</v>
      </c>
      <c r="O41" s="75">
        <v>2E-3</v>
      </c>
      <c r="P41" s="75">
        <v>5.0000000000000001E-3</v>
      </c>
      <c r="Q41" s="75">
        <v>0.01</v>
      </c>
      <c r="R41" s="75">
        <v>0.02</v>
      </c>
      <c r="V41" s="4"/>
      <c r="W41" s="4"/>
      <c r="X41" s="4"/>
      <c r="Y41" s="4"/>
      <c r="Z41" s="4" t="s">
        <v>49</v>
      </c>
    </row>
    <row r="42" spans="2:28" x14ac:dyDescent="0.25">
      <c r="B42" s="20"/>
      <c r="C42" s="71" t="s">
        <v>50</v>
      </c>
      <c r="D42" s="28">
        <f>X21</f>
        <v>1.5000000000000002E-7</v>
      </c>
      <c r="E42" s="29">
        <f>X20</f>
        <v>3.7499999999999996E-7</v>
      </c>
      <c r="F42" s="28">
        <f>X19</f>
        <v>7.4999999999999991E-7</v>
      </c>
      <c r="G42" s="29">
        <f>X18</f>
        <v>1.4999999999999998E-6</v>
      </c>
      <c r="H42" s="30">
        <f t="shared" ref="H42:H63" si="9">SUM(D42:G42)</f>
        <v>2.7749999999999997E-6</v>
      </c>
      <c r="I42" s="4"/>
      <c r="J42" s="10">
        <f>D42/$J$41</f>
        <v>7.5000000000000007E-5</v>
      </c>
      <c r="K42" s="10">
        <f>E42/$K$41</f>
        <v>7.4999999999999993E-5</v>
      </c>
      <c r="L42" s="10">
        <f>F42/$L$41</f>
        <v>7.4999999999999993E-5</v>
      </c>
      <c r="M42" s="10">
        <f>G42/$M$41</f>
        <v>7.4999999999999993E-5</v>
      </c>
      <c r="N42" s="2"/>
      <c r="O42" s="78">
        <f>J42-K42</f>
        <v>0</v>
      </c>
      <c r="P42" s="2">
        <f>K42-L42</f>
        <v>0</v>
      </c>
      <c r="Q42" s="2">
        <f>L42-R42</f>
        <v>0</v>
      </c>
      <c r="R42" s="2">
        <f>M42</f>
        <v>7.4999999999999993E-5</v>
      </c>
      <c r="V42" s="4"/>
      <c r="W42" s="4"/>
      <c r="X42" s="4"/>
      <c r="Y42" s="4"/>
      <c r="Z42" s="9"/>
    </row>
    <row r="43" spans="2:28" x14ac:dyDescent="0.25">
      <c r="B43" s="20"/>
      <c r="C43" s="71" t="s">
        <v>51</v>
      </c>
      <c r="D43" s="33">
        <f>U21</f>
        <v>7.500000000000001E-6</v>
      </c>
      <c r="E43" s="34">
        <f>U20</f>
        <v>1.8750000000000002E-5</v>
      </c>
      <c r="F43" s="31">
        <f>F42</f>
        <v>7.4999999999999991E-7</v>
      </c>
      <c r="G43" s="35">
        <f>G42</f>
        <v>1.4999999999999998E-6</v>
      </c>
      <c r="H43" s="32">
        <f t="shared" si="9"/>
        <v>2.8500000000000002E-5</v>
      </c>
      <c r="I43" s="4"/>
      <c r="J43" s="10">
        <f t="shared" ref="J43:J63" si="10">D43/$J$41</f>
        <v>3.7500000000000003E-3</v>
      </c>
      <c r="K43" s="10">
        <f t="shared" ref="K43:K63" si="11">E43/$K$41</f>
        <v>3.7500000000000003E-3</v>
      </c>
      <c r="L43" s="10">
        <f t="shared" ref="L43:L63" si="12">F43/$L$41</f>
        <v>7.4999999999999993E-5</v>
      </c>
      <c r="M43" s="10">
        <f t="shared" ref="M43:M63" si="13">G43/$M$41</f>
        <v>7.4999999999999993E-5</v>
      </c>
      <c r="N43" s="2"/>
      <c r="O43" s="78">
        <f t="shared" ref="O43:O63" si="14">J43-K43</f>
        <v>0</v>
      </c>
      <c r="P43" s="2">
        <f t="shared" ref="P43:P63" si="15">K43-L43</f>
        <v>3.6750000000000003E-3</v>
      </c>
      <c r="Q43" s="2">
        <f t="shared" ref="Q43:Q63" si="16">L43-R43</f>
        <v>0</v>
      </c>
      <c r="R43" s="2">
        <f t="shared" ref="R43:R63" si="17">M43</f>
        <v>7.4999999999999993E-5</v>
      </c>
      <c r="V43" s="4"/>
      <c r="W43" s="4"/>
      <c r="X43" s="4"/>
      <c r="Y43" s="4"/>
      <c r="Z43" s="4"/>
    </row>
    <row r="44" spans="2:28" x14ac:dyDescent="0.25">
      <c r="B44" s="20"/>
      <c r="C44" s="71" t="s">
        <v>52</v>
      </c>
      <c r="D44" s="36">
        <f>R21</f>
        <v>3.7500000000000005E-6</v>
      </c>
      <c r="E44" s="37">
        <f>R20</f>
        <v>9.3750000000000009E-6</v>
      </c>
      <c r="F44" s="36">
        <f>R19</f>
        <v>1.8750000000000002E-5</v>
      </c>
      <c r="G44" s="35">
        <f>G42</f>
        <v>1.4999999999999998E-6</v>
      </c>
      <c r="H44" s="32">
        <f t="shared" si="9"/>
        <v>3.3375000000000005E-5</v>
      </c>
      <c r="I44" s="4"/>
      <c r="J44" s="10">
        <f t="shared" si="10"/>
        <v>1.8750000000000001E-3</v>
      </c>
      <c r="K44" s="10">
        <f t="shared" si="11"/>
        <v>1.8750000000000001E-3</v>
      </c>
      <c r="L44" s="10">
        <f t="shared" si="12"/>
        <v>1.8750000000000001E-3</v>
      </c>
      <c r="M44" s="10">
        <f t="shared" si="13"/>
        <v>7.4999999999999993E-5</v>
      </c>
      <c r="N44" s="2"/>
      <c r="O44" s="78">
        <f t="shared" si="14"/>
        <v>0</v>
      </c>
      <c r="P44" s="2">
        <f t="shared" si="15"/>
        <v>0</v>
      </c>
      <c r="Q44" s="2">
        <f t="shared" si="16"/>
        <v>1.8000000000000002E-3</v>
      </c>
      <c r="R44" s="2">
        <f t="shared" si="17"/>
        <v>7.4999999999999993E-5</v>
      </c>
      <c r="V44" s="4"/>
      <c r="W44" s="4"/>
      <c r="X44" s="4"/>
      <c r="Y44" s="4"/>
      <c r="Z44" s="4"/>
    </row>
    <row r="45" spans="2:28" x14ac:dyDescent="0.25">
      <c r="B45" s="20"/>
      <c r="C45" s="71" t="s">
        <v>53</v>
      </c>
      <c r="D45" s="36">
        <f>D44</f>
        <v>3.7500000000000005E-6</v>
      </c>
      <c r="E45" s="37">
        <f>E44</f>
        <v>9.3750000000000009E-6</v>
      </c>
      <c r="F45" s="36">
        <f>F44</f>
        <v>1.8750000000000002E-5</v>
      </c>
      <c r="G45" s="37">
        <f>R18</f>
        <v>3.7500000000000003E-5</v>
      </c>
      <c r="H45" s="32">
        <f t="shared" si="9"/>
        <v>6.9375000000000006E-5</v>
      </c>
      <c r="I45" s="4"/>
      <c r="J45" s="10">
        <f t="shared" si="10"/>
        <v>1.8750000000000001E-3</v>
      </c>
      <c r="K45" s="10">
        <f t="shared" si="11"/>
        <v>1.8750000000000001E-3</v>
      </c>
      <c r="L45" s="10">
        <f t="shared" si="12"/>
        <v>1.8750000000000001E-3</v>
      </c>
      <c r="M45" s="10">
        <f t="shared" si="13"/>
        <v>1.8750000000000001E-3</v>
      </c>
      <c r="N45" s="2"/>
      <c r="O45" s="78">
        <f t="shared" si="14"/>
        <v>0</v>
      </c>
      <c r="P45" s="2">
        <f t="shared" si="15"/>
        <v>0</v>
      </c>
      <c r="Q45" s="2">
        <f t="shared" si="16"/>
        <v>0</v>
      </c>
      <c r="R45" s="2">
        <f t="shared" si="17"/>
        <v>1.8750000000000001E-3</v>
      </c>
      <c r="V45" s="4"/>
      <c r="W45" s="4"/>
      <c r="X45" s="4"/>
      <c r="Y45" s="4"/>
      <c r="Z45" s="4"/>
    </row>
    <row r="46" spans="2:28" x14ac:dyDescent="0.25">
      <c r="B46" s="20"/>
      <c r="C46" s="71" t="s">
        <v>54</v>
      </c>
      <c r="D46" s="38">
        <f>O21</f>
        <v>1.5000000000000002E-5</v>
      </c>
      <c r="E46" s="37">
        <f>E44</f>
        <v>9.3750000000000009E-6</v>
      </c>
      <c r="F46" s="36">
        <f>F44</f>
        <v>1.8750000000000002E-5</v>
      </c>
      <c r="G46" s="35">
        <f>G42</f>
        <v>1.4999999999999998E-6</v>
      </c>
      <c r="H46" s="32">
        <f t="shared" si="9"/>
        <v>4.4625000000000007E-5</v>
      </c>
      <c r="I46" s="11"/>
      <c r="J46" s="10">
        <f t="shared" si="10"/>
        <v>7.5000000000000006E-3</v>
      </c>
      <c r="K46" s="10">
        <f t="shared" si="11"/>
        <v>1.8750000000000001E-3</v>
      </c>
      <c r="L46" s="10">
        <f t="shared" si="12"/>
        <v>1.8750000000000001E-3</v>
      </c>
      <c r="M46" s="10">
        <f t="shared" si="13"/>
        <v>7.4999999999999993E-5</v>
      </c>
      <c r="N46" s="2"/>
      <c r="O46" s="2">
        <f t="shared" si="14"/>
        <v>5.6250000000000007E-3</v>
      </c>
      <c r="P46" s="2">
        <f t="shared" si="15"/>
        <v>0</v>
      </c>
      <c r="Q46" s="2">
        <f t="shared" si="16"/>
        <v>1.8000000000000002E-3</v>
      </c>
      <c r="R46" s="2">
        <f t="shared" si="17"/>
        <v>7.4999999999999993E-5</v>
      </c>
      <c r="T46" s="2">
        <f t="shared" ref="T46:T52" si="18">O46*$O$41</f>
        <v>1.1250000000000001E-5</v>
      </c>
      <c r="U46" s="2">
        <f t="shared" ref="U46:U52" si="19">P46*$P$41</f>
        <v>0</v>
      </c>
      <c r="V46" s="9">
        <f t="shared" ref="V46:V52" si="20">Q46*$Q$41</f>
        <v>1.8E-5</v>
      </c>
      <c r="W46" s="9">
        <f t="shared" ref="W46:W52" si="21">R46*$R$41</f>
        <v>1.4999999999999998E-6</v>
      </c>
      <c r="X46" s="9">
        <f t="shared" ref="X46:X52" si="22">SUM(T46:W46)</f>
        <v>3.0750000000000002E-5</v>
      </c>
      <c r="Y46" s="4"/>
      <c r="Z46" s="9">
        <f>H46</f>
        <v>4.4625000000000007E-5</v>
      </c>
      <c r="AA46" s="2">
        <f>X46</f>
        <v>3.0750000000000002E-5</v>
      </c>
      <c r="AB46" s="80">
        <f>(Z46-AA46)/AA46</f>
        <v>0.45121951219512207</v>
      </c>
    </row>
    <row r="47" spans="2:28" x14ac:dyDescent="0.25">
      <c r="B47" s="20"/>
      <c r="C47" s="71" t="s">
        <v>55</v>
      </c>
      <c r="D47" s="38">
        <f>D46</f>
        <v>1.5000000000000002E-5</v>
      </c>
      <c r="E47" s="37">
        <f>E44</f>
        <v>9.3750000000000009E-6</v>
      </c>
      <c r="F47" s="36">
        <f>F44</f>
        <v>1.8750000000000002E-5</v>
      </c>
      <c r="G47" s="37">
        <f>G45</f>
        <v>3.7500000000000003E-5</v>
      </c>
      <c r="H47" s="32">
        <f t="shared" si="9"/>
        <v>8.0625000000000008E-5</v>
      </c>
      <c r="I47" s="4"/>
      <c r="J47" s="10">
        <f t="shared" si="10"/>
        <v>7.5000000000000006E-3</v>
      </c>
      <c r="K47" s="10">
        <f t="shared" si="11"/>
        <v>1.8750000000000001E-3</v>
      </c>
      <c r="L47" s="10">
        <f t="shared" si="12"/>
        <v>1.8750000000000001E-3</v>
      </c>
      <c r="M47" s="10">
        <f t="shared" si="13"/>
        <v>1.8750000000000001E-3</v>
      </c>
      <c r="N47" s="2"/>
      <c r="O47" s="2">
        <f t="shared" si="14"/>
        <v>5.6250000000000007E-3</v>
      </c>
      <c r="P47" s="2">
        <f t="shared" si="15"/>
        <v>0</v>
      </c>
      <c r="Q47" s="2">
        <f t="shared" si="16"/>
        <v>0</v>
      </c>
      <c r="R47" s="2">
        <f t="shared" si="17"/>
        <v>1.8750000000000001E-3</v>
      </c>
      <c r="T47" s="2">
        <f t="shared" si="18"/>
        <v>1.1250000000000001E-5</v>
      </c>
      <c r="U47" s="2">
        <f t="shared" si="19"/>
        <v>0</v>
      </c>
      <c r="V47" s="9">
        <f t="shared" si="20"/>
        <v>0</v>
      </c>
      <c r="W47" s="9">
        <f t="shared" si="21"/>
        <v>3.7500000000000003E-5</v>
      </c>
      <c r="X47" s="9">
        <f t="shared" si="22"/>
        <v>4.8750000000000006E-5</v>
      </c>
      <c r="Y47" s="4"/>
      <c r="Z47" s="9">
        <f t="shared" ref="Z47:Z61" si="23">H47</f>
        <v>8.0625000000000008E-5</v>
      </c>
      <c r="AA47" s="2">
        <f t="shared" ref="AA47:AA61" si="24">X47</f>
        <v>4.8750000000000006E-5</v>
      </c>
      <c r="AB47" s="80">
        <f t="shared" ref="AB47:AB61" si="25">(Z47-AA47)/AA47</f>
        <v>0.65384615384615385</v>
      </c>
    </row>
    <row r="48" spans="2:28" x14ac:dyDescent="0.25">
      <c r="B48" s="20"/>
      <c r="C48" s="71" t="s">
        <v>56</v>
      </c>
      <c r="D48" s="38">
        <f>D46</f>
        <v>1.5000000000000002E-5</v>
      </c>
      <c r="E48" s="39">
        <f>O20</f>
        <v>3.7500000000000003E-5</v>
      </c>
      <c r="F48" s="36">
        <f>F44</f>
        <v>1.8750000000000002E-5</v>
      </c>
      <c r="G48" s="35">
        <f>G42</f>
        <v>1.4999999999999998E-6</v>
      </c>
      <c r="H48" s="32">
        <f t="shared" si="9"/>
        <v>7.2749999999999993E-5</v>
      </c>
      <c r="I48" s="4"/>
      <c r="J48" s="10">
        <f t="shared" si="10"/>
        <v>7.5000000000000006E-3</v>
      </c>
      <c r="K48" s="10">
        <f t="shared" si="11"/>
        <v>7.5000000000000006E-3</v>
      </c>
      <c r="L48" s="10">
        <f t="shared" si="12"/>
        <v>1.8750000000000001E-3</v>
      </c>
      <c r="M48" s="10">
        <f t="shared" si="13"/>
        <v>7.4999999999999993E-5</v>
      </c>
      <c r="N48" s="2"/>
      <c r="O48" s="2">
        <f t="shared" si="14"/>
        <v>0</v>
      </c>
      <c r="P48" s="2">
        <f t="shared" si="15"/>
        <v>5.6250000000000007E-3</v>
      </c>
      <c r="Q48" s="2">
        <f t="shared" si="16"/>
        <v>1.8000000000000002E-3</v>
      </c>
      <c r="R48" s="2">
        <f t="shared" si="17"/>
        <v>7.4999999999999993E-5</v>
      </c>
      <c r="T48" s="2">
        <f t="shared" si="18"/>
        <v>0</v>
      </c>
      <c r="U48" s="2">
        <f t="shared" si="19"/>
        <v>2.8125000000000003E-5</v>
      </c>
      <c r="V48" s="9">
        <f t="shared" si="20"/>
        <v>1.8E-5</v>
      </c>
      <c r="W48" s="9">
        <f t="shared" si="21"/>
        <v>1.4999999999999998E-6</v>
      </c>
      <c r="X48" s="9">
        <f t="shared" si="22"/>
        <v>4.7625000000000006E-5</v>
      </c>
      <c r="Y48" s="4"/>
      <c r="Z48" s="9">
        <f t="shared" si="23"/>
        <v>7.2749999999999993E-5</v>
      </c>
      <c r="AA48" s="2">
        <f t="shared" si="24"/>
        <v>4.7625000000000006E-5</v>
      </c>
      <c r="AB48" s="80">
        <f t="shared" si="25"/>
        <v>0.52755905511810985</v>
      </c>
    </row>
    <row r="49" spans="1:29" x14ac:dyDescent="0.25">
      <c r="A49" s="4"/>
      <c r="B49" s="4"/>
      <c r="C49" s="71" t="s">
        <v>57</v>
      </c>
      <c r="D49" s="38">
        <f>D46</f>
        <v>1.5000000000000002E-5</v>
      </c>
      <c r="E49" s="39">
        <f>E48</f>
        <v>3.7500000000000003E-5</v>
      </c>
      <c r="F49" s="36">
        <f>F44</f>
        <v>1.8750000000000002E-5</v>
      </c>
      <c r="G49" s="37">
        <f>G45</f>
        <v>3.7500000000000003E-5</v>
      </c>
      <c r="H49" s="32">
        <f t="shared" si="9"/>
        <v>1.0875E-4</v>
      </c>
      <c r="I49" s="4"/>
      <c r="J49" s="10">
        <f t="shared" si="10"/>
        <v>7.5000000000000006E-3</v>
      </c>
      <c r="K49" s="10">
        <f t="shared" si="11"/>
        <v>7.5000000000000006E-3</v>
      </c>
      <c r="L49" s="10">
        <f t="shared" si="12"/>
        <v>1.8750000000000001E-3</v>
      </c>
      <c r="M49" s="10">
        <f t="shared" si="13"/>
        <v>1.8750000000000001E-3</v>
      </c>
      <c r="N49" s="2"/>
      <c r="O49" s="2">
        <f t="shared" si="14"/>
        <v>0</v>
      </c>
      <c r="P49" s="2">
        <f t="shared" si="15"/>
        <v>5.6250000000000007E-3</v>
      </c>
      <c r="Q49" s="2">
        <f t="shared" si="16"/>
        <v>0</v>
      </c>
      <c r="R49" s="2">
        <f t="shared" si="17"/>
        <v>1.8750000000000001E-3</v>
      </c>
      <c r="T49" s="2">
        <f t="shared" si="18"/>
        <v>0</v>
      </c>
      <c r="U49" s="2">
        <f t="shared" si="19"/>
        <v>2.8125000000000003E-5</v>
      </c>
      <c r="V49" s="9">
        <f t="shared" si="20"/>
        <v>0</v>
      </c>
      <c r="W49" s="9">
        <f t="shared" si="21"/>
        <v>3.7500000000000003E-5</v>
      </c>
      <c r="X49" s="9">
        <f t="shared" si="22"/>
        <v>6.5625000000000009E-5</v>
      </c>
      <c r="Y49" s="4"/>
      <c r="Z49" s="9">
        <f t="shared" si="23"/>
        <v>1.0875E-4</v>
      </c>
      <c r="AA49" s="2">
        <f t="shared" si="24"/>
        <v>6.5625000000000009E-5</v>
      </c>
      <c r="AB49" s="80">
        <f t="shared" si="25"/>
        <v>0.65714285714285692</v>
      </c>
    </row>
    <row r="50" spans="1:29" x14ac:dyDescent="0.25">
      <c r="A50" s="4"/>
      <c r="B50" s="4"/>
      <c r="C50" s="71" t="s">
        <v>58</v>
      </c>
      <c r="D50" s="38">
        <f>D46</f>
        <v>1.5000000000000002E-5</v>
      </c>
      <c r="E50" s="39">
        <f>E48</f>
        <v>3.7500000000000003E-5</v>
      </c>
      <c r="F50" s="31">
        <f>F42</f>
        <v>7.4999999999999991E-7</v>
      </c>
      <c r="G50" s="35">
        <f>G42</f>
        <v>1.4999999999999998E-6</v>
      </c>
      <c r="H50" s="32">
        <f t="shared" si="9"/>
        <v>5.4750000000000003E-5</v>
      </c>
      <c r="I50" s="4"/>
      <c r="J50" s="10">
        <f t="shared" si="10"/>
        <v>7.5000000000000006E-3</v>
      </c>
      <c r="K50" s="10">
        <f t="shared" si="11"/>
        <v>7.5000000000000006E-3</v>
      </c>
      <c r="L50" s="10">
        <f t="shared" si="12"/>
        <v>7.4999999999999993E-5</v>
      </c>
      <c r="M50" s="10">
        <f t="shared" si="13"/>
        <v>7.4999999999999993E-5</v>
      </c>
      <c r="N50" s="2"/>
      <c r="O50" s="2">
        <f t="shared" si="14"/>
        <v>0</v>
      </c>
      <c r="P50" s="2">
        <f t="shared" si="15"/>
        <v>7.4250000000000002E-3</v>
      </c>
      <c r="Q50" s="2">
        <f t="shared" si="16"/>
        <v>0</v>
      </c>
      <c r="R50" s="2">
        <f t="shared" si="17"/>
        <v>7.4999999999999993E-5</v>
      </c>
      <c r="T50" s="2">
        <f t="shared" si="18"/>
        <v>0</v>
      </c>
      <c r="U50" s="2">
        <f t="shared" si="19"/>
        <v>3.7125000000000001E-5</v>
      </c>
      <c r="V50" s="9">
        <f t="shared" si="20"/>
        <v>0</v>
      </c>
      <c r="W50" s="9">
        <f t="shared" si="21"/>
        <v>1.4999999999999998E-6</v>
      </c>
      <c r="X50" s="9">
        <f t="shared" si="22"/>
        <v>3.8625000000000004E-5</v>
      </c>
      <c r="Y50" s="4"/>
      <c r="Z50" s="9">
        <f t="shared" si="23"/>
        <v>5.4750000000000003E-5</v>
      </c>
      <c r="AA50" s="2">
        <f t="shared" si="24"/>
        <v>3.8625000000000004E-5</v>
      </c>
      <c r="AB50" s="80">
        <f t="shared" si="25"/>
        <v>0.41747572815533973</v>
      </c>
    </row>
    <row r="51" spans="1:29" x14ac:dyDescent="0.25">
      <c r="A51" s="4"/>
      <c r="B51" s="4"/>
      <c r="C51" s="71" t="s">
        <v>59</v>
      </c>
      <c r="D51" s="38">
        <f>D46</f>
        <v>1.5000000000000002E-5</v>
      </c>
      <c r="E51" s="39">
        <f>E48</f>
        <v>3.7500000000000003E-5</v>
      </c>
      <c r="F51" s="38">
        <f>O19</f>
        <v>7.5000000000000007E-5</v>
      </c>
      <c r="G51" s="37">
        <f>G45</f>
        <v>3.7500000000000003E-5</v>
      </c>
      <c r="H51" s="81">
        <f t="shared" si="9"/>
        <v>1.65E-4</v>
      </c>
      <c r="I51" s="4" t="s">
        <v>60</v>
      </c>
      <c r="J51" s="10">
        <f t="shared" si="10"/>
        <v>7.5000000000000006E-3</v>
      </c>
      <c r="K51" s="10">
        <f t="shared" si="11"/>
        <v>7.5000000000000006E-3</v>
      </c>
      <c r="L51" s="10">
        <f t="shared" si="12"/>
        <v>7.5000000000000006E-3</v>
      </c>
      <c r="M51" s="10">
        <f t="shared" si="13"/>
        <v>1.8750000000000001E-3</v>
      </c>
      <c r="N51" s="2"/>
      <c r="O51" s="2">
        <f t="shared" si="14"/>
        <v>0</v>
      </c>
      <c r="P51" s="2">
        <f t="shared" si="15"/>
        <v>0</v>
      </c>
      <c r="Q51" s="2">
        <f t="shared" si="16"/>
        <v>5.6250000000000007E-3</v>
      </c>
      <c r="R51" s="2">
        <f t="shared" si="17"/>
        <v>1.8750000000000001E-3</v>
      </c>
      <c r="T51" s="2">
        <f t="shared" si="18"/>
        <v>0</v>
      </c>
      <c r="U51" s="2">
        <f t="shared" si="19"/>
        <v>0</v>
      </c>
      <c r="V51" s="9">
        <f t="shared" si="20"/>
        <v>5.6250000000000005E-5</v>
      </c>
      <c r="W51" s="9">
        <f t="shared" si="21"/>
        <v>3.7500000000000003E-5</v>
      </c>
      <c r="X51" s="9">
        <f t="shared" si="22"/>
        <v>9.3750000000000002E-5</v>
      </c>
      <c r="Y51" s="4"/>
      <c r="Z51" s="83">
        <f t="shared" si="23"/>
        <v>1.65E-4</v>
      </c>
      <c r="AA51" s="2">
        <f t="shared" si="24"/>
        <v>9.3750000000000002E-5</v>
      </c>
      <c r="AB51" s="80">
        <f t="shared" si="25"/>
        <v>0.76</v>
      </c>
      <c r="AC51" t="s">
        <v>61</v>
      </c>
    </row>
    <row r="52" spans="1:29" x14ac:dyDescent="0.25">
      <c r="A52" s="4"/>
      <c r="B52" s="4"/>
      <c r="C52" s="71" t="s">
        <v>62</v>
      </c>
      <c r="D52" s="38">
        <f>D46</f>
        <v>1.5000000000000002E-5</v>
      </c>
      <c r="E52" s="39">
        <f>E48</f>
        <v>3.7500000000000003E-5</v>
      </c>
      <c r="F52" s="38">
        <f>F51</f>
        <v>7.5000000000000007E-5</v>
      </c>
      <c r="G52" s="39">
        <f>O18</f>
        <v>1.5000000000000001E-4</v>
      </c>
      <c r="H52" s="81">
        <f t="shared" si="9"/>
        <v>2.7750000000000002E-4</v>
      </c>
      <c r="I52" s="4"/>
      <c r="J52" s="10">
        <f t="shared" si="10"/>
        <v>7.5000000000000006E-3</v>
      </c>
      <c r="K52" s="10">
        <f t="shared" si="11"/>
        <v>7.5000000000000006E-3</v>
      </c>
      <c r="L52" s="10">
        <f t="shared" si="12"/>
        <v>7.5000000000000006E-3</v>
      </c>
      <c r="M52" s="10">
        <f t="shared" si="13"/>
        <v>7.5000000000000006E-3</v>
      </c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7.5000000000000006E-3</v>
      </c>
      <c r="T52" s="2">
        <f t="shared" si="18"/>
        <v>0</v>
      </c>
      <c r="U52" s="2">
        <f t="shared" si="19"/>
        <v>0</v>
      </c>
      <c r="V52" s="9">
        <f t="shared" si="20"/>
        <v>0</v>
      </c>
      <c r="W52" s="9">
        <f t="shared" si="21"/>
        <v>1.5000000000000001E-4</v>
      </c>
      <c r="X52" s="9">
        <f t="shared" si="22"/>
        <v>1.5000000000000001E-4</v>
      </c>
      <c r="Y52" s="4"/>
      <c r="Z52" s="83">
        <f t="shared" si="23"/>
        <v>2.7750000000000002E-4</v>
      </c>
      <c r="AA52" s="84">
        <f t="shared" si="24"/>
        <v>1.5000000000000001E-4</v>
      </c>
      <c r="AB52" s="80">
        <f t="shared" si="25"/>
        <v>0.85</v>
      </c>
    </row>
    <row r="53" spans="1:29" x14ac:dyDescent="0.25">
      <c r="A53" s="4"/>
      <c r="B53" s="4"/>
      <c r="C53" s="71" t="s">
        <v>63</v>
      </c>
      <c r="D53" s="40">
        <f>L21</f>
        <v>3.0000000000000003E-4</v>
      </c>
      <c r="E53" s="39">
        <f>E48</f>
        <v>3.7500000000000003E-5</v>
      </c>
      <c r="F53" s="36">
        <f>F44</f>
        <v>1.8750000000000002E-5</v>
      </c>
      <c r="G53" s="35">
        <f>G42</f>
        <v>1.4999999999999998E-6</v>
      </c>
      <c r="H53" s="81">
        <f t="shared" si="9"/>
        <v>3.5775E-4</v>
      </c>
      <c r="I53" s="4"/>
      <c r="J53" s="10">
        <f t="shared" si="10"/>
        <v>0.15000000000000002</v>
      </c>
      <c r="K53" s="10">
        <f t="shared" si="11"/>
        <v>7.5000000000000006E-3</v>
      </c>
      <c r="L53" s="10">
        <f t="shared" si="12"/>
        <v>1.8750000000000001E-3</v>
      </c>
      <c r="M53" s="10">
        <f t="shared" si="13"/>
        <v>7.4999999999999993E-5</v>
      </c>
      <c r="N53" s="2"/>
      <c r="O53" s="2">
        <f t="shared" si="14"/>
        <v>0.14250000000000002</v>
      </c>
      <c r="P53" s="2">
        <f t="shared" si="15"/>
        <v>5.6250000000000007E-3</v>
      </c>
      <c r="Q53" s="2">
        <f t="shared" si="16"/>
        <v>1.8000000000000002E-3</v>
      </c>
      <c r="R53" s="2">
        <f t="shared" si="17"/>
        <v>7.4999999999999993E-5</v>
      </c>
      <c r="T53" s="2">
        <f>O53*$O$41</f>
        <v>2.8500000000000004E-4</v>
      </c>
      <c r="U53" s="2">
        <f>P53*$P$41</f>
        <v>2.8125000000000003E-5</v>
      </c>
      <c r="V53" s="9">
        <f>Q53*$Q$41</f>
        <v>1.8E-5</v>
      </c>
      <c r="W53" s="9">
        <f>R53*$R$41</f>
        <v>1.4999999999999998E-6</v>
      </c>
      <c r="X53" s="9">
        <f>SUM(T53:W53)</f>
        <v>3.3262500000000002E-4</v>
      </c>
      <c r="Y53" s="4"/>
      <c r="Z53" s="83">
        <f t="shared" si="23"/>
        <v>3.5775E-4</v>
      </c>
      <c r="AA53" s="84">
        <f t="shared" si="24"/>
        <v>3.3262500000000002E-4</v>
      </c>
      <c r="AB53" s="80">
        <f t="shared" si="25"/>
        <v>7.553551296505065E-2</v>
      </c>
    </row>
    <row r="54" spans="1:29" x14ac:dyDescent="0.25">
      <c r="A54" s="4"/>
      <c r="B54" s="4"/>
      <c r="C54" s="71" t="s">
        <v>64</v>
      </c>
      <c r="D54" s="40">
        <f>D53</f>
        <v>3.0000000000000003E-4</v>
      </c>
      <c r="E54" s="39">
        <f>E48</f>
        <v>3.7500000000000003E-5</v>
      </c>
      <c r="F54" s="36">
        <f>F44</f>
        <v>1.8750000000000002E-5</v>
      </c>
      <c r="G54" s="37">
        <f>G45</f>
        <v>3.7500000000000003E-5</v>
      </c>
      <c r="H54" s="81">
        <f t="shared" si="9"/>
        <v>3.9375E-4</v>
      </c>
      <c r="I54" s="4"/>
      <c r="J54" s="10">
        <f t="shared" si="10"/>
        <v>0.15000000000000002</v>
      </c>
      <c r="K54" s="10">
        <f t="shared" si="11"/>
        <v>7.5000000000000006E-3</v>
      </c>
      <c r="L54" s="10">
        <f t="shared" si="12"/>
        <v>1.8750000000000001E-3</v>
      </c>
      <c r="M54" s="10">
        <f t="shared" si="13"/>
        <v>1.8750000000000001E-3</v>
      </c>
      <c r="N54" s="2"/>
      <c r="O54" s="2">
        <f t="shared" si="14"/>
        <v>0.14250000000000002</v>
      </c>
      <c r="P54" s="2">
        <f t="shared" si="15"/>
        <v>5.6250000000000007E-3</v>
      </c>
      <c r="Q54" s="2">
        <f t="shared" si="16"/>
        <v>0</v>
      </c>
      <c r="R54" s="2">
        <f t="shared" si="17"/>
        <v>1.8750000000000001E-3</v>
      </c>
      <c r="T54" s="2">
        <f t="shared" ref="T54:T61" si="26">O54*$O$41</f>
        <v>2.8500000000000004E-4</v>
      </c>
      <c r="U54" s="2">
        <f t="shared" ref="U54:U61" si="27">P54*$P$41</f>
        <v>2.8125000000000003E-5</v>
      </c>
      <c r="V54" s="9">
        <f t="shared" ref="V54:V61" si="28">Q54*$Q$41</f>
        <v>0</v>
      </c>
      <c r="W54" s="9">
        <f t="shared" ref="W54:W61" si="29">R54*$R$41</f>
        <v>3.7500000000000003E-5</v>
      </c>
      <c r="X54" s="9">
        <f t="shared" ref="X54:X61" si="30">SUM(T54:W54)</f>
        <v>3.5062500000000003E-4</v>
      </c>
      <c r="Y54" s="4"/>
      <c r="Z54" s="83">
        <f t="shared" si="23"/>
        <v>3.9375E-4</v>
      </c>
      <c r="AA54" s="84">
        <f t="shared" si="24"/>
        <v>3.5062500000000003E-4</v>
      </c>
      <c r="AB54" s="80">
        <f t="shared" si="25"/>
        <v>0.12299465240641703</v>
      </c>
    </row>
    <row r="55" spans="1:29" x14ac:dyDescent="0.25">
      <c r="A55" s="4"/>
      <c r="B55" s="4"/>
      <c r="C55" s="71" t="s">
        <v>65</v>
      </c>
      <c r="D55" s="40">
        <f>D53</f>
        <v>3.0000000000000003E-4</v>
      </c>
      <c r="E55" s="41">
        <f>L20</f>
        <v>7.5000000000000002E-4</v>
      </c>
      <c r="F55" s="36">
        <f>F44</f>
        <v>1.8750000000000002E-5</v>
      </c>
      <c r="G55" s="35">
        <f>G42</f>
        <v>1.4999999999999998E-6</v>
      </c>
      <c r="H55" s="81">
        <f t="shared" si="9"/>
        <v>1.0702500000000002E-3</v>
      </c>
      <c r="I55" s="4"/>
      <c r="J55" s="10">
        <f t="shared" si="10"/>
        <v>0.15000000000000002</v>
      </c>
      <c r="K55" s="10">
        <f t="shared" si="11"/>
        <v>0.15</v>
      </c>
      <c r="L55" s="10">
        <f t="shared" si="12"/>
        <v>1.8750000000000001E-3</v>
      </c>
      <c r="M55" s="10">
        <f t="shared" si="13"/>
        <v>7.4999999999999993E-5</v>
      </c>
      <c r="N55" s="2"/>
      <c r="O55" s="2">
        <f t="shared" si="14"/>
        <v>0</v>
      </c>
      <c r="P55" s="2">
        <f t="shared" si="15"/>
        <v>0.14812500000000001</v>
      </c>
      <c r="Q55" s="2">
        <f t="shared" si="16"/>
        <v>1.8000000000000002E-3</v>
      </c>
      <c r="R55" s="2">
        <f t="shared" si="17"/>
        <v>7.4999999999999993E-5</v>
      </c>
      <c r="T55" s="2">
        <f t="shared" si="26"/>
        <v>0</v>
      </c>
      <c r="U55" s="2">
        <f t="shared" si="27"/>
        <v>7.4062500000000007E-4</v>
      </c>
      <c r="V55" s="9">
        <f t="shared" si="28"/>
        <v>1.8E-5</v>
      </c>
      <c r="W55" s="9">
        <f t="shared" si="29"/>
        <v>1.4999999999999998E-6</v>
      </c>
      <c r="X55" s="9">
        <f t="shared" si="30"/>
        <v>7.6012500000000006E-4</v>
      </c>
      <c r="Y55" s="4"/>
      <c r="Z55" s="83">
        <f t="shared" si="23"/>
        <v>1.0702500000000002E-3</v>
      </c>
      <c r="AA55" s="84">
        <f t="shared" si="24"/>
        <v>7.6012500000000006E-4</v>
      </c>
      <c r="AB55" s="80">
        <f t="shared" si="25"/>
        <v>0.40799210656142104</v>
      </c>
    </row>
    <row r="56" spans="1:29" x14ac:dyDescent="0.25">
      <c r="A56" s="4"/>
      <c r="B56" s="4"/>
      <c r="C56" s="71" t="s">
        <v>66</v>
      </c>
      <c r="D56" s="40">
        <f>D53</f>
        <v>3.0000000000000003E-4</v>
      </c>
      <c r="E56" s="41">
        <f>E55</f>
        <v>7.5000000000000002E-4</v>
      </c>
      <c r="F56" s="36">
        <f>F44</f>
        <v>1.8750000000000002E-5</v>
      </c>
      <c r="G56" s="37">
        <f>G45</f>
        <v>3.7500000000000003E-5</v>
      </c>
      <c r="H56" s="81">
        <f t="shared" si="9"/>
        <v>1.1062500000000002E-3</v>
      </c>
      <c r="I56" s="4"/>
      <c r="J56" s="10">
        <f t="shared" si="10"/>
        <v>0.15000000000000002</v>
      </c>
      <c r="K56" s="10">
        <f t="shared" si="11"/>
        <v>0.15</v>
      </c>
      <c r="L56" s="10">
        <f t="shared" si="12"/>
        <v>1.8750000000000001E-3</v>
      </c>
      <c r="M56" s="10">
        <f t="shared" si="13"/>
        <v>1.8750000000000001E-3</v>
      </c>
      <c r="N56" s="2"/>
      <c r="O56" s="2">
        <f t="shared" si="14"/>
        <v>0</v>
      </c>
      <c r="P56" s="2">
        <f t="shared" si="15"/>
        <v>0.14812500000000001</v>
      </c>
      <c r="Q56" s="2">
        <f t="shared" si="16"/>
        <v>0</v>
      </c>
      <c r="R56" s="2">
        <f t="shared" si="17"/>
        <v>1.8750000000000001E-3</v>
      </c>
      <c r="T56" s="2">
        <f t="shared" si="26"/>
        <v>0</v>
      </c>
      <c r="U56" s="2">
        <f t="shared" si="27"/>
        <v>7.4062500000000007E-4</v>
      </c>
      <c r="V56" s="9">
        <f t="shared" si="28"/>
        <v>0</v>
      </c>
      <c r="W56" s="9">
        <f t="shared" si="29"/>
        <v>3.7500000000000003E-5</v>
      </c>
      <c r="X56" s="9">
        <f t="shared" si="30"/>
        <v>7.7812500000000006E-4</v>
      </c>
      <c r="Y56" s="4"/>
      <c r="Z56" s="83">
        <f t="shared" si="23"/>
        <v>1.1062500000000002E-3</v>
      </c>
      <c r="AA56" s="84">
        <f t="shared" si="24"/>
        <v>7.7812500000000006E-4</v>
      </c>
      <c r="AB56" s="80">
        <f t="shared" si="25"/>
        <v>0.421686746987952</v>
      </c>
    </row>
    <row r="57" spans="1:29" x14ac:dyDescent="0.25">
      <c r="A57" s="4"/>
      <c r="B57" s="4"/>
      <c r="C57" s="71" t="s">
        <v>67</v>
      </c>
      <c r="D57" s="40">
        <f>D53</f>
        <v>3.0000000000000003E-4</v>
      </c>
      <c r="E57" s="41">
        <f>E55</f>
        <v>7.5000000000000002E-4</v>
      </c>
      <c r="F57" s="38">
        <f>F51</f>
        <v>7.5000000000000007E-5</v>
      </c>
      <c r="G57" s="37">
        <f>G45</f>
        <v>3.7500000000000003E-5</v>
      </c>
      <c r="H57" s="81">
        <f t="shared" si="9"/>
        <v>1.1625000000000001E-3</v>
      </c>
      <c r="I57" s="4"/>
      <c r="J57" s="10">
        <f t="shared" si="10"/>
        <v>0.15000000000000002</v>
      </c>
      <c r="K57" s="10">
        <f t="shared" si="11"/>
        <v>0.15</v>
      </c>
      <c r="L57" s="10">
        <f t="shared" si="12"/>
        <v>7.5000000000000006E-3</v>
      </c>
      <c r="M57" s="10">
        <f t="shared" si="13"/>
        <v>1.8750000000000001E-3</v>
      </c>
      <c r="N57" s="2"/>
      <c r="O57" s="2">
        <f t="shared" si="14"/>
        <v>0</v>
      </c>
      <c r="P57" s="2">
        <f t="shared" si="15"/>
        <v>0.14249999999999999</v>
      </c>
      <c r="Q57" s="2">
        <f t="shared" si="16"/>
        <v>5.6250000000000007E-3</v>
      </c>
      <c r="R57" s="2">
        <f t="shared" si="17"/>
        <v>1.8750000000000001E-3</v>
      </c>
      <c r="T57" s="2">
        <f t="shared" si="26"/>
        <v>0</v>
      </c>
      <c r="U57" s="2">
        <f t="shared" si="27"/>
        <v>7.1249999999999992E-4</v>
      </c>
      <c r="V57" s="9">
        <f t="shared" si="28"/>
        <v>5.6250000000000005E-5</v>
      </c>
      <c r="W57" s="9">
        <f t="shared" si="29"/>
        <v>3.7500000000000003E-5</v>
      </c>
      <c r="X57" s="9">
        <f t="shared" si="30"/>
        <v>8.0624999999999989E-4</v>
      </c>
      <c r="Y57" s="4"/>
      <c r="Z57" s="83">
        <f t="shared" si="23"/>
        <v>1.1625000000000001E-3</v>
      </c>
      <c r="AA57" s="84">
        <f t="shared" si="24"/>
        <v>8.0624999999999989E-4</v>
      </c>
      <c r="AB57" s="80">
        <f t="shared" si="25"/>
        <v>0.44186046511627941</v>
      </c>
    </row>
    <row r="58" spans="1:29" x14ac:dyDescent="0.25">
      <c r="A58" s="4"/>
      <c r="B58" s="4"/>
      <c r="C58" s="71" t="s">
        <v>68</v>
      </c>
      <c r="D58" s="40">
        <f>D53</f>
        <v>3.0000000000000003E-4</v>
      </c>
      <c r="E58" s="41">
        <f>E55</f>
        <v>7.5000000000000002E-4</v>
      </c>
      <c r="F58" s="38">
        <f>F51</f>
        <v>7.5000000000000007E-5</v>
      </c>
      <c r="G58" s="35">
        <f>G42</f>
        <v>1.4999999999999998E-6</v>
      </c>
      <c r="H58" s="81">
        <f t="shared" si="9"/>
        <v>1.1265000000000001E-3</v>
      </c>
      <c r="I58" s="4"/>
      <c r="J58" s="10">
        <f t="shared" si="10"/>
        <v>0.15000000000000002</v>
      </c>
      <c r="K58" s="10">
        <f t="shared" si="11"/>
        <v>0.15</v>
      </c>
      <c r="L58" s="10">
        <f t="shared" si="12"/>
        <v>7.5000000000000006E-3</v>
      </c>
      <c r="M58" s="10">
        <f t="shared" si="13"/>
        <v>7.4999999999999993E-5</v>
      </c>
      <c r="N58" s="2"/>
      <c r="O58" s="2">
        <f t="shared" si="14"/>
        <v>0</v>
      </c>
      <c r="P58" s="2">
        <f t="shared" si="15"/>
        <v>0.14249999999999999</v>
      </c>
      <c r="Q58" s="2">
        <f t="shared" si="16"/>
        <v>7.4250000000000002E-3</v>
      </c>
      <c r="R58" s="2">
        <f t="shared" si="17"/>
        <v>7.4999999999999993E-5</v>
      </c>
      <c r="T58" s="2">
        <f t="shared" si="26"/>
        <v>0</v>
      </c>
      <c r="U58" s="2">
        <f t="shared" si="27"/>
        <v>7.1249999999999992E-4</v>
      </c>
      <c r="V58" s="9">
        <f t="shared" si="28"/>
        <v>7.4250000000000002E-5</v>
      </c>
      <c r="W58" s="9">
        <f t="shared" si="29"/>
        <v>1.4999999999999998E-6</v>
      </c>
      <c r="X58" s="9">
        <f t="shared" si="30"/>
        <v>7.8824999999999989E-4</v>
      </c>
      <c r="Y58" s="4"/>
      <c r="Z58" s="83">
        <f t="shared" si="23"/>
        <v>1.1265000000000001E-3</v>
      </c>
      <c r="AA58" s="84">
        <f t="shared" si="24"/>
        <v>7.8824999999999989E-4</v>
      </c>
      <c r="AB58" s="80">
        <f t="shared" si="25"/>
        <v>0.42911512844909644</v>
      </c>
    </row>
    <row r="59" spans="1:29" x14ac:dyDescent="0.25">
      <c r="A59" s="4"/>
      <c r="B59" s="4"/>
      <c r="C59" s="71" t="s">
        <v>69</v>
      </c>
      <c r="D59" s="40">
        <f>D53</f>
        <v>3.0000000000000003E-4</v>
      </c>
      <c r="E59" s="41">
        <f>E55</f>
        <v>7.5000000000000002E-4</v>
      </c>
      <c r="F59" s="38">
        <f>F51</f>
        <v>7.5000000000000007E-5</v>
      </c>
      <c r="G59" s="39">
        <f>G52</f>
        <v>1.5000000000000001E-4</v>
      </c>
      <c r="H59" s="81">
        <f t="shared" si="9"/>
        <v>1.2750000000000001E-3</v>
      </c>
      <c r="I59" s="4"/>
      <c r="J59" s="10">
        <f t="shared" si="10"/>
        <v>0.15000000000000002</v>
      </c>
      <c r="K59" s="10">
        <f t="shared" si="11"/>
        <v>0.15</v>
      </c>
      <c r="L59" s="10">
        <f t="shared" si="12"/>
        <v>7.5000000000000006E-3</v>
      </c>
      <c r="M59" s="10">
        <f t="shared" si="13"/>
        <v>7.5000000000000006E-3</v>
      </c>
      <c r="N59" s="2"/>
      <c r="O59" s="2">
        <f t="shared" si="14"/>
        <v>0</v>
      </c>
      <c r="P59" s="2">
        <f t="shared" si="15"/>
        <v>0.14249999999999999</v>
      </c>
      <c r="Q59" s="2">
        <f t="shared" si="16"/>
        <v>0</v>
      </c>
      <c r="R59" s="2">
        <f t="shared" si="17"/>
        <v>7.5000000000000006E-3</v>
      </c>
      <c r="T59" s="2">
        <f t="shared" si="26"/>
        <v>0</v>
      </c>
      <c r="U59" s="2">
        <f t="shared" si="27"/>
        <v>7.1249999999999992E-4</v>
      </c>
      <c r="V59" s="9">
        <f t="shared" si="28"/>
        <v>0</v>
      </c>
      <c r="W59" s="9">
        <f t="shared" si="29"/>
        <v>1.5000000000000001E-4</v>
      </c>
      <c r="X59" s="9">
        <f t="shared" si="30"/>
        <v>8.6249999999999999E-4</v>
      </c>
      <c r="Y59" s="4"/>
      <c r="Z59" s="83">
        <f t="shared" si="23"/>
        <v>1.2750000000000001E-3</v>
      </c>
      <c r="AA59" s="84">
        <f t="shared" si="24"/>
        <v>8.6249999999999999E-4</v>
      </c>
      <c r="AB59" s="80">
        <f t="shared" si="25"/>
        <v>0.47826086956521752</v>
      </c>
    </row>
    <row r="60" spans="1:29" x14ac:dyDescent="0.25">
      <c r="A60" s="4"/>
      <c r="B60" s="4"/>
      <c r="C60" s="71" t="s">
        <v>70</v>
      </c>
      <c r="D60" s="67">
        <f>I21</f>
        <v>1.1250000000000001E-3</v>
      </c>
      <c r="E60" s="68">
        <f>I20</f>
        <v>2.8124999999999999E-3</v>
      </c>
      <c r="F60" s="40">
        <f>L19</f>
        <v>1.5E-3</v>
      </c>
      <c r="G60" s="39">
        <f>G52</f>
        <v>1.5000000000000001E-4</v>
      </c>
      <c r="H60" s="81">
        <f t="shared" si="9"/>
        <v>5.5874999999999996E-3</v>
      </c>
      <c r="I60" s="4"/>
      <c r="J60" s="10">
        <f t="shared" si="10"/>
        <v>0.5625</v>
      </c>
      <c r="K60" s="10">
        <f t="shared" si="11"/>
        <v>0.5625</v>
      </c>
      <c r="L60" s="10">
        <f t="shared" si="12"/>
        <v>0.15</v>
      </c>
      <c r="M60" s="10">
        <f t="shared" si="13"/>
        <v>7.5000000000000006E-3</v>
      </c>
      <c r="N60" s="2"/>
      <c r="O60" s="2">
        <f t="shared" si="14"/>
        <v>0</v>
      </c>
      <c r="P60" s="2">
        <f t="shared" si="15"/>
        <v>0.41249999999999998</v>
      </c>
      <c r="Q60" s="2">
        <f t="shared" si="16"/>
        <v>0.14249999999999999</v>
      </c>
      <c r="R60" s="2">
        <f t="shared" si="17"/>
        <v>7.5000000000000006E-3</v>
      </c>
      <c r="T60" s="2">
        <f t="shared" si="26"/>
        <v>0</v>
      </c>
      <c r="U60" s="2">
        <f t="shared" si="27"/>
        <v>2.0625000000000001E-3</v>
      </c>
      <c r="V60" s="9">
        <f t="shared" si="28"/>
        <v>1.4249999999999998E-3</v>
      </c>
      <c r="W60" s="9">
        <f t="shared" si="29"/>
        <v>1.5000000000000001E-4</v>
      </c>
      <c r="X60" s="9">
        <f t="shared" si="30"/>
        <v>3.6375000000000001E-3</v>
      </c>
      <c r="Y60" s="4"/>
      <c r="Z60" s="83">
        <f t="shared" si="23"/>
        <v>5.5874999999999996E-3</v>
      </c>
      <c r="AA60" s="84">
        <f t="shared" si="24"/>
        <v>3.6375000000000001E-3</v>
      </c>
      <c r="AB60" s="80">
        <f t="shared" si="25"/>
        <v>0.536082474226804</v>
      </c>
    </row>
    <row r="61" spans="1:29" x14ac:dyDescent="0.25">
      <c r="A61" s="4"/>
      <c r="B61" s="4"/>
      <c r="C61" s="71" t="s">
        <v>71</v>
      </c>
      <c r="D61" s="67">
        <f>D60</f>
        <v>1.1250000000000001E-3</v>
      </c>
      <c r="E61" s="41">
        <f>E55</f>
        <v>7.5000000000000002E-4</v>
      </c>
      <c r="F61" s="40">
        <f>F60</f>
        <v>1.5E-3</v>
      </c>
      <c r="G61" s="39">
        <f>G52</f>
        <v>1.5000000000000001E-4</v>
      </c>
      <c r="H61" s="81">
        <f t="shared" si="9"/>
        <v>3.5250000000000004E-3</v>
      </c>
      <c r="I61" s="4"/>
      <c r="J61" s="10">
        <f t="shared" si="10"/>
        <v>0.5625</v>
      </c>
      <c r="K61" s="10">
        <f t="shared" si="11"/>
        <v>0.15</v>
      </c>
      <c r="L61" s="10">
        <f t="shared" si="12"/>
        <v>0.15</v>
      </c>
      <c r="M61" s="10">
        <f t="shared" si="13"/>
        <v>7.5000000000000006E-3</v>
      </c>
      <c r="N61" s="2"/>
      <c r="O61" s="2">
        <f t="shared" si="14"/>
        <v>0.41249999999999998</v>
      </c>
      <c r="P61" s="2">
        <f t="shared" si="15"/>
        <v>0</v>
      </c>
      <c r="Q61" s="2">
        <f t="shared" si="16"/>
        <v>0.14249999999999999</v>
      </c>
      <c r="R61" s="2">
        <f t="shared" si="17"/>
        <v>7.5000000000000006E-3</v>
      </c>
      <c r="T61" s="2">
        <f t="shared" si="26"/>
        <v>8.25E-4</v>
      </c>
      <c r="U61" s="2">
        <f t="shared" si="27"/>
        <v>0</v>
      </c>
      <c r="V61" s="9">
        <f t="shared" si="28"/>
        <v>1.4249999999999998E-3</v>
      </c>
      <c r="W61" s="9">
        <f t="shared" si="29"/>
        <v>1.5000000000000001E-4</v>
      </c>
      <c r="X61" s="9">
        <f t="shared" si="30"/>
        <v>2.3999999999999998E-3</v>
      </c>
      <c r="Y61" s="4"/>
      <c r="Z61" s="83">
        <f t="shared" si="23"/>
        <v>3.5250000000000004E-3</v>
      </c>
      <c r="AA61" s="84">
        <f t="shared" si="24"/>
        <v>2.3999999999999998E-3</v>
      </c>
      <c r="AB61" s="80">
        <f t="shared" si="25"/>
        <v>0.46875000000000028</v>
      </c>
    </row>
    <row r="62" spans="1:29" x14ac:dyDescent="0.25">
      <c r="A62" s="4"/>
      <c r="B62" s="4"/>
      <c r="C62" s="71" t="s">
        <v>72</v>
      </c>
      <c r="D62" s="67">
        <f>D60</f>
        <v>1.1250000000000001E-3</v>
      </c>
      <c r="E62" s="68">
        <f>E60</f>
        <v>2.8124999999999999E-3</v>
      </c>
      <c r="F62" s="67">
        <f>I19</f>
        <v>5.6249999999999998E-3</v>
      </c>
      <c r="G62" s="41">
        <f>L18</f>
        <v>3.0000000000000001E-3</v>
      </c>
      <c r="H62" s="81">
        <f t="shared" si="9"/>
        <v>1.2562500000000001E-2</v>
      </c>
      <c r="I62" s="4"/>
      <c r="J62" s="10">
        <f t="shared" si="10"/>
        <v>0.5625</v>
      </c>
      <c r="K62" s="10">
        <f t="shared" si="11"/>
        <v>0.5625</v>
      </c>
      <c r="L62" s="10">
        <f t="shared" si="12"/>
        <v>0.5625</v>
      </c>
      <c r="M62" s="10">
        <f t="shared" si="13"/>
        <v>0.15</v>
      </c>
      <c r="N62" s="2"/>
      <c r="O62" s="2">
        <f t="shared" si="14"/>
        <v>0</v>
      </c>
      <c r="P62" s="78">
        <f t="shared" si="15"/>
        <v>0</v>
      </c>
      <c r="Q62" s="2">
        <f t="shared" si="16"/>
        <v>0.41249999999999998</v>
      </c>
      <c r="R62" s="2">
        <f t="shared" si="17"/>
        <v>0.15</v>
      </c>
      <c r="V62" s="4"/>
      <c r="W62" s="4"/>
      <c r="X62" s="4"/>
      <c r="Y62" s="4"/>
      <c r="Z62" s="4"/>
    </row>
    <row r="63" spans="1:29" x14ac:dyDescent="0.25">
      <c r="A63" s="4"/>
      <c r="B63" s="4"/>
      <c r="C63" s="24" t="s">
        <v>73</v>
      </c>
      <c r="D63" s="69">
        <f>D60</f>
        <v>1.1250000000000001E-3</v>
      </c>
      <c r="E63" s="70">
        <f>E60</f>
        <v>2.8124999999999999E-3</v>
      </c>
      <c r="F63" s="69">
        <f>F62</f>
        <v>5.6249999999999998E-3</v>
      </c>
      <c r="G63" s="70">
        <f>I18</f>
        <v>1.125E-2</v>
      </c>
      <c r="H63" s="82">
        <f t="shared" si="9"/>
        <v>2.0812499999999998E-2</v>
      </c>
      <c r="I63" s="4"/>
      <c r="J63" s="10">
        <f t="shared" si="10"/>
        <v>0.5625</v>
      </c>
      <c r="K63" s="10">
        <f t="shared" si="11"/>
        <v>0.5625</v>
      </c>
      <c r="L63" s="10">
        <f t="shared" si="12"/>
        <v>0.5625</v>
      </c>
      <c r="M63" s="10">
        <f t="shared" si="13"/>
        <v>0.5625</v>
      </c>
      <c r="N63" s="2"/>
      <c r="O63" s="2">
        <f t="shared" si="14"/>
        <v>0</v>
      </c>
      <c r="P63" s="78">
        <f t="shared" si="15"/>
        <v>0</v>
      </c>
      <c r="Q63" s="2">
        <f t="shared" si="16"/>
        <v>0</v>
      </c>
      <c r="R63" s="2">
        <f t="shared" si="17"/>
        <v>0.5625</v>
      </c>
      <c r="V63" s="4"/>
      <c r="W63" s="4"/>
      <c r="X63" s="4"/>
      <c r="Y63" s="4"/>
      <c r="Z63" s="4"/>
    </row>
    <row r="64" spans="1:29" x14ac:dyDescent="0.25">
      <c r="A64" s="4"/>
      <c r="B64" s="4"/>
      <c r="C64" s="13"/>
      <c r="D64" s="73"/>
      <c r="E64" s="73"/>
      <c r="F64" s="73"/>
      <c r="G64" s="73"/>
      <c r="H64" s="72"/>
      <c r="I64" s="4"/>
      <c r="V64" s="4"/>
      <c r="W64" s="4"/>
      <c r="X64" s="4"/>
      <c r="Y64" s="4"/>
      <c r="Z64" s="4"/>
    </row>
    <row r="65" spans="1:28" x14ac:dyDescent="0.25">
      <c r="A65" s="4"/>
      <c r="B65" s="4"/>
      <c r="C65" s="54"/>
      <c r="D65" s="73"/>
      <c r="E65" s="73"/>
      <c r="F65" s="73"/>
      <c r="G65" s="73"/>
      <c r="H65" s="72"/>
      <c r="I65" s="4"/>
      <c r="V65" s="4"/>
      <c r="W65" s="4"/>
      <c r="X65" s="4"/>
      <c r="Y65" s="4"/>
      <c r="Z65" s="4"/>
    </row>
    <row r="66" spans="1:28" x14ac:dyDescent="0.25">
      <c r="A66" s="4"/>
      <c r="B66" s="4"/>
      <c r="C66" s="52" t="s">
        <v>74</v>
      </c>
      <c r="D66" s="53"/>
      <c r="E66" s="53"/>
      <c r="F66" s="53"/>
      <c r="G66" s="53"/>
      <c r="H66" s="53"/>
      <c r="I66" s="4"/>
      <c r="V66" s="4"/>
      <c r="W66" s="4"/>
      <c r="X66" s="4"/>
      <c r="Y66" s="4"/>
      <c r="Z66" s="4"/>
    </row>
    <row r="67" spans="1:28" x14ac:dyDescent="0.25">
      <c r="A67" s="4"/>
      <c r="B67" s="4"/>
      <c r="C67" s="52"/>
      <c r="D67" s="53"/>
      <c r="E67" s="53"/>
      <c r="F67" s="53"/>
      <c r="G67" s="53"/>
      <c r="H67" s="53"/>
      <c r="I67" s="4"/>
      <c r="V67" s="4"/>
      <c r="W67" s="4"/>
      <c r="X67" s="4"/>
      <c r="Y67" s="4"/>
      <c r="Z67" s="4"/>
    </row>
    <row r="68" spans="1:28" x14ac:dyDescent="0.25">
      <c r="A68" s="4"/>
      <c r="B68" s="4"/>
      <c r="C68" s="52" t="s">
        <v>39</v>
      </c>
      <c r="D68" s="4"/>
      <c r="E68" s="4"/>
      <c r="F68" s="4"/>
      <c r="G68" s="4"/>
      <c r="H68" s="4"/>
      <c r="I68" s="4"/>
      <c r="J68" s="77" t="s">
        <v>40</v>
      </c>
      <c r="K68" s="4"/>
      <c r="O68" s="4" t="s">
        <v>41</v>
      </c>
      <c r="T68" s="4" t="s">
        <v>42</v>
      </c>
      <c r="V68" s="4"/>
      <c r="W68" s="4"/>
      <c r="X68" s="4"/>
      <c r="Y68" s="4"/>
      <c r="Z68" s="4"/>
    </row>
    <row r="69" spans="1:28" x14ac:dyDescent="0.25">
      <c r="A69" s="4"/>
      <c r="B69" s="4"/>
      <c r="C69" s="52"/>
      <c r="D69" s="4"/>
      <c r="E69" s="4"/>
      <c r="F69" s="4"/>
      <c r="G69" s="4"/>
      <c r="H69" s="4"/>
      <c r="I69" s="4"/>
      <c r="J69" s="77"/>
      <c r="K69" s="4"/>
      <c r="V69" s="4"/>
      <c r="W69" s="4"/>
      <c r="X69" s="4"/>
      <c r="Y69" s="4"/>
      <c r="Z69" s="4" t="s">
        <v>46</v>
      </c>
      <c r="AA69" t="s">
        <v>47</v>
      </c>
    </row>
    <row r="70" spans="1:28" x14ac:dyDescent="0.25">
      <c r="A70" s="4"/>
      <c r="B70" s="74"/>
      <c r="C70" s="26" t="s">
        <v>44</v>
      </c>
      <c r="D70" s="197">
        <v>450000</v>
      </c>
      <c r="E70" s="199">
        <v>300000</v>
      </c>
      <c r="F70" s="198">
        <v>150000</v>
      </c>
      <c r="G70" s="196">
        <v>50000</v>
      </c>
      <c r="H70" s="25" t="s">
        <v>45</v>
      </c>
      <c r="I70" s="4"/>
      <c r="J70" s="200">
        <v>450000</v>
      </c>
      <c r="K70" s="199">
        <v>300000</v>
      </c>
      <c r="L70" s="199">
        <v>150000</v>
      </c>
      <c r="M70" s="196">
        <v>50000</v>
      </c>
      <c r="O70" s="200">
        <v>450000</v>
      </c>
      <c r="P70" s="199">
        <v>300000</v>
      </c>
      <c r="Q70" s="199">
        <v>150000</v>
      </c>
      <c r="R70" s="196">
        <v>50000</v>
      </c>
      <c r="T70" s="200">
        <v>450000</v>
      </c>
      <c r="U70" s="199">
        <v>300000</v>
      </c>
      <c r="V70" s="199">
        <v>150000</v>
      </c>
      <c r="W70" s="196">
        <v>50000</v>
      </c>
      <c r="X70" s="4" t="s">
        <v>45</v>
      </c>
      <c r="Y70" s="4"/>
      <c r="Z70" s="4" t="s">
        <v>49</v>
      </c>
    </row>
    <row r="71" spans="1:28" x14ac:dyDescent="0.25">
      <c r="A71" s="4"/>
      <c r="B71" s="74"/>
      <c r="I71" s="26" t="s">
        <v>48</v>
      </c>
      <c r="J71" s="76">
        <f>E32</f>
        <v>1E-3</v>
      </c>
      <c r="K71" s="76">
        <f>E31</f>
        <v>2E-3</v>
      </c>
      <c r="L71" s="76">
        <f>E30</f>
        <v>4.0000000000000001E-3</v>
      </c>
      <c r="M71" s="76">
        <f>E29</f>
        <v>0.01</v>
      </c>
      <c r="O71" s="79">
        <f>J71</f>
        <v>1E-3</v>
      </c>
      <c r="P71" s="79">
        <f t="shared" ref="P71:R71" si="31">K71</f>
        <v>2E-3</v>
      </c>
      <c r="Q71" s="79">
        <f t="shared" si="31"/>
        <v>4.0000000000000001E-3</v>
      </c>
      <c r="R71" s="79">
        <f t="shared" si="31"/>
        <v>0.01</v>
      </c>
      <c r="V71" s="4"/>
      <c r="W71" s="4"/>
      <c r="X71" s="4"/>
      <c r="Y71" s="4"/>
    </row>
    <row r="72" spans="1:28" x14ac:dyDescent="0.25">
      <c r="A72" s="4"/>
      <c r="B72" s="74"/>
      <c r="C72" s="27" t="s">
        <v>50</v>
      </c>
      <c r="D72" s="35">
        <f>X32</f>
        <v>7.500000000000001E-8</v>
      </c>
      <c r="E72" s="31">
        <f>X31</f>
        <v>1.5000000000000002E-7</v>
      </c>
      <c r="F72" s="35">
        <f>X30</f>
        <v>3.0000000000000004E-7</v>
      </c>
      <c r="G72" s="31">
        <f>X29</f>
        <v>7.4999999999999991E-7</v>
      </c>
      <c r="H72" s="32">
        <f>SUM(D72:G72)</f>
        <v>1.2750000000000001E-6</v>
      </c>
      <c r="I72" s="4"/>
      <c r="J72" s="2">
        <f>D72/$J$71</f>
        <v>7.5000000000000007E-5</v>
      </c>
      <c r="K72" s="2">
        <f>E72/$K$71</f>
        <v>7.5000000000000007E-5</v>
      </c>
      <c r="L72" s="2">
        <f>F72/$L$71</f>
        <v>7.5000000000000007E-5</v>
      </c>
      <c r="M72" s="2">
        <f>G72/$M$71</f>
        <v>7.4999999999999993E-5</v>
      </c>
      <c r="O72" s="78">
        <f>J72-K72</f>
        <v>0</v>
      </c>
      <c r="P72" s="2">
        <f>K72-L72</f>
        <v>0</v>
      </c>
      <c r="Q72" s="2">
        <f>L72-R72</f>
        <v>0</v>
      </c>
      <c r="R72" s="2">
        <f>M72</f>
        <v>7.4999999999999993E-5</v>
      </c>
      <c r="V72" s="4"/>
      <c r="W72" s="4"/>
      <c r="X72" s="4"/>
      <c r="Y72" s="4"/>
    </row>
    <row r="73" spans="1:28" x14ac:dyDescent="0.25">
      <c r="A73" s="4"/>
      <c r="B73" s="4"/>
      <c r="C73" s="27" t="s">
        <v>51</v>
      </c>
      <c r="D73" s="34">
        <f>U32</f>
        <v>3.7500000000000005E-6</v>
      </c>
      <c r="E73" s="33">
        <f>U31</f>
        <v>7.500000000000001E-6</v>
      </c>
      <c r="F73" s="35">
        <f>F72</f>
        <v>3.0000000000000004E-7</v>
      </c>
      <c r="G73" s="31">
        <f>G72</f>
        <v>7.4999999999999991E-7</v>
      </c>
      <c r="H73" s="32">
        <f t="shared" ref="H73:H93" si="32">SUM(D73:G73)</f>
        <v>1.2300000000000003E-5</v>
      </c>
      <c r="I73" s="4"/>
      <c r="J73" s="2">
        <f t="shared" ref="J73:J93" si="33">D73/$J$71</f>
        <v>3.7500000000000003E-3</v>
      </c>
      <c r="K73" s="2">
        <f t="shared" ref="K73:K93" si="34">E73/$K$71</f>
        <v>3.7500000000000003E-3</v>
      </c>
      <c r="L73" s="2">
        <f t="shared" ref="L73:L93" si="35">F73/$L$71</f>
        <v>7.5000000000000007E-5</v>
      </c>
      <c r="M73" s="2">
        <f t="shared" ref="M73:M93" si="36">G73/$M$71</f>
        <v>7.4999999999999993E-5</v>
      </c>
      <c r="O73" s="78">
        <f t="shared" ref="O73:O93" si="37">J73-K73</f>
        <v>0</v>
      </c>
      <c r="P73" s="2">
        <f t="shared" ref="P73:P93" si="38">K73-L73</f>
        <v>3.6750000000000003E-3</v>
      </c>
      <c r="Q73" s="2">
        <f t="shared" ref="Q73:Q93" si="39">L73-R73</f>
        <v>0</v>
      </c>
      <c r="R73" s="2">
        <f t="shared" ref="R73:R93" si="40">M73</f>
        <v>7.4999999999999993E-5</v>
      </c>
      <c r="V73" s="4"/>
      <c r="W73" s="4"/>
      <c r="X73" s="4"/>
      <c r="Y73" s="4"/>
      <c r="Z73" s="4"/>
    </row>
    <row r="74" spans="1:28" x14ac:dyDescent="0.25">
      <c r="A74" s="4"/>
      <c r="B74" s="4"/>
      <c r="C74" s="27" t="s">
        <v>52</v>
      </c>
      <c r="D74" s="37">
        <f>R32</f>
        <v>1.8750000000000003E-6</v>
      </c>
      <c r="E74" s="36">
        <f>R31</f>
        <v>3.7500000000000005E-6</v>
      </c>
      <c r="F74" s="37">
        <f>R30</f>
        <v>7.500000000000001E-6</v>
      </c>
      <c r="G74" s="31">
        <f>G72</f>
        <v>7.4999999999999991E-7</v>
      </c>
      <c r="H74" s="32">
        <f t="shared" si="32"/>
        <v>1.3875000000000002E-5</v>
      </c>
      <c r="J74" s="2">
        <f t="shared" si="33"/>
        <v>1.8750000000000001E-3</v>
      </c>
      <c r="K74" s="2">
        <f t="shared" si="34"/>
        <v>1.8750000000000001E-3</v>
      </c>
      <c r="L74" s="2">
        <f t="shared" si="35"/>
        <v>1.8750000000000001E-3</v>
      </c>
      <c r="M74" s="2">
        <f t="shared" si="36"/>
        <v>7.4999999999999993E-5</v>
      </c>
      <c r="O74" s="2">
        <f t="shared" si="37"/>
        <v>0</v>
      </c>
      <c r="P74" s="2">
        <f t="shared" si="38"/>
        <v>0</v>
      </c>
      <c r="Q74" s="2">
        <f t="shared" si="39"/>
        <v>1.8000000000000002E-3</v>
      </c>
      <c r="R74" s="2">
        <f t="shared" si="40"/>
        <v>7.4999999999999993E-5</v>
      </c>
      <c r="T74" s="2">
        <f>O74*$O$71</f>
        <v>0</v>
      </c>
      <c r="U74" s="2">
        <f>P74*$P$71</f>
        <v>0</v>
      </c>
      <c r="V74" s="2">
        <f>Q74*$Q$71</f>
        <v>7.2000000000000005E-6</v>
      </c>
      <c r="W74" s="2">
        <f>R74*$R471</f>
        <v>0</v>
      </c>
      <c r="X74" s="2">
        <f>SUM(T74:W74)</f>
        <v>7.2000000000000005E-6</v>
      </c>
      <c r="Y74" s="4"/>
      <c r="Z74" s="9">
        <f>H74</f>
        <v>1.3875000000000002E-5</v>
      </c>
      <c r="AA74" s="2">
        <f>X74</f>
        <v>7.2000000000000005E-6</v>
      </c>
      <c r="AB74" s="80">
        <f t="shared" ref="AB74:AB93" si="41">(Z74-AA74)/AA74</f>
        <v>0.92708333333333348</v>
      </c>
    </row>
    <row r="75" spans="1:28" x14ac:dyDescent="0.25">
      <c r="A75" s="4"/>
      <c r="B75" s="4"/>
      <c r="C75" s="27" t="s">
        <v>53</v>
      </c>
      <c r="D75" s="37">
        <f>D74</f>
        <v>1.8750000000000003E-6</v>
      </c>
      <c r="E75" s="36">
        <f>E74</f>
        <v>3.7500000000000005E-6</v>
      </c>
      <c r="F75" s="37">
        <f>F74</f>
        <v>7.500000000000001E-6</v>
      </c>
      <c r="G75" s="36">
        <f>R29</f>
        <v>1.8750000000000002E-5</v>
      </c>
      <c r="H75" s="32">
        <f t="shared" si="32"/>
        <v>3.1875000000000002E-5</v>
      </c>
      <c r="J75" s="2">
        <f t="shared" si="33"/>
        <v>1.8750000000000001E-3</v>
      </c>
      <c r="K75" s="2">
        <f t="shared" si="34"/>
        <v>1.8750000000000001E-3</v>
      </c>
      <c r="L75" s="2">
        <f t="shared" si="35"/>
        <v>1.8750000000000001E-3</v>
      </c>
      <c r="M75" s="2">
        <f t="shared" si="36"/>
        <v>1.8750000000000001E-3</v>
      </c>
      <c r="O75" s="2">
        <f t="shared" si="37"/>
        <v>0</v>
      </c>
      <c r="P75" s="2">
        <f t="shared" si="38"/>
        <v>0</v>
      </c>
      <c r="Q75" s="2">
        <f t="shared" si="39"/>
        <v>0</v>
      </c>
      <c r="R75" s="2">
        <f t="shared" si="40"/>
        <v>1.8750000000000001E-3</v>
      </c>
      <c r="T75" s="2">
        <f t="shared" ref="T75:T93" si="42">O75*$O$71</f>
        <v>0</v>
      </c>
      <c r="U75" s="2">
        <f t="shared" ref="U75:U93" si="43">P75*$P$71</f>
        <v>0</v>
      </c>
      <c r="V75" s="2">
        <f t="shared" ref="V75:V93" si="44">Q75*$Q$71</f>
        <v>0</v>
      </c>
      <c r="W75" s="2">
        <f t="shared" ref="W75:W93" si="45">R75*$R472</f>
        <v>0</v>
      </c>
      <c r="X75" s="2">
        <f t="shared" ref="X75:X93" si="46">SUM(T75:W75)</f>
        <v>0</v>
      </c>
      <c r="Y75" s="4"/>
      <c r="Z75" s="9">
        <f t="shared" ref="Z75:Z93" si="47">H75</f>
        <v>3.1875000000000002E-5</v>
      </c>
      <c r="AA75" s="2">
        <f t="shared" ref="AA75:AA93" si="48">X75</f>
        <v>0</v>
      </c>
      <c r="AB75" s="80" t="e">
        <f t="shared" si="41"/>
        <v>#DIV/0!</v>
      </c>
    </row>
    <row r="76" spans="1:28" x14ac:dyDescent="0.25">
      <c r="C76" s="27" t="s">
        <v>54</v>
      </c>
      <c r="D76" s="39">
        <f>O32</f>
        <v>7.500000000000001E-6</v>
      </c>
      <c r="E76" s="36">
        <f>E74</f>
        <v>3.7500000000000005E-6</v>
      </c>
      <c r="F76" s="37">
        <f>F74</f>
        <v>7.500000000000001E-6</v>
      </c>
      <c r="G76" s="31">
        <f>G72</f>
        <v>7.4999999999999991E-7</v>
      </c>
      <c r="H76" s="32">
        <f t="shared" si="32"/>
        <v>1.9500000000000003E-5</v>
      </c>
      <c r="J76" s="2">
        <f t="shared" si="33"/>
        <v>7.5000000000000006E-3</v>
      </c>
      <c r="K76" s="2">
        <f t="shared" si="34"/>
        <v>1.8750000000000001E-3</v>
      </c>
      <c r="L76" s="2">
        <f t="shared" si="35"/>
        <v>1.8750000000000001E-3</v>
      </c>
      <c r="M76" s="2">
        <f t="shared" si="36"/>
        <v>7.4999999999999993E-5</v>
      </c>
      <c r="O76" s="2">
        <f t="shared" si="37"/>
        <v>5.6250000000000007E-3</v>
      </c>
      <c r="P76" s="2">
        <f t="shared" si="38"/>
        <v>0</v>
      </c>
      <c r="Q76" s="2">
        <f t="shared" si="39"/>
        <v>1.8000000000000002E-3</v>
      </c>
      <c r="R76" s="2">
        <f t="shared" si="40"/>
        <v>7.4999999999999993E-5</v>
      </c>
      <c r="T76" s="2">
        <f t="shared" si="42"/>
        <v>5.6250000000000004E-6</v>
      </c>
      <c r="U76" s="2">
        <f t="shared" si="43"/>
        <v>0</v>
      </c>
      <c r="V76" s="2">
        <f t="shared" si="44"/>
        <v>7.2000000000000005E-6</v>
      </c>
      <c r="W76" s="2">
        <f t="shared" si="45"/>
        <v>0</v>
      </c>
      <c r="X76" s="2">
        <f t="shared" si="46"/>
        <v>1.2825E-5</v>
      </c>
      <c r="Y76" s="4"/>
      <c r="Z76" s="9">
        <f t="shared" si="47"/>
        <v>1.9500000000000003E-5</v>
      </c>
      <c r="AA76" s="2">
        <f t="shared" si="48"/>
        <v>1.2825E-5</v>
      </c>
      <c r="AB76" s="80">
        <f t="shared" si="41"/>
        <v>0.52046783625731019</v>
      </c>
    </row>
    <row r="77" spans="1:28" x14ac:dyDescent="0.25">
      <c r="C77" s="27" t="s">
        <v>55</v>
      </c>
      <c r="D77" s="39">
        <f>D76</f>
        <v>7.500000000000001E-6</v>
      </c>
      <c r="E77" s="36">
        <f>E74</f>
        <v>3.7500000000000005E-6</v>
      </c>
      <c r="F77" s="37">
        <f>F74</f>
        <v>7.500000000000001E-6</v>
      </c>
      <c r="G77" s="36">
        <f>G75</f>
        <v>1.8750000000000002E-5</v>
      </c>
      <c r="H77" s="32">
        <f t="shared" si="32"/>
        <v>3.7500000000000003E-5</v>
      </c>
      <c r="J77" s="2">
        <f t="shared" si="33"/>
        <v>7.5000000000000006E-3</v>
      </c>
      <c r="K77" s="2">
        <f t="shared" si="34"/>
        <v>1.8750000000000001E-3</v>
      </c>
      <c r="L77" s="2">
        <f t="shared" si="35"/>
        <v>1.8750000000000001E-3</v>
      </c>
      <c r="M77" s="2">
        <f t="shared" si="36"/>
        <v>1.8750000000000001E-3</v>
      </c>
      <c r="O77" s="2">
        <f t="shared" si="37"/>
        <v>5.6250000000000007E-3</v>
      </c>
      <c r="P77" s="2">
        <f t="shared" si="38"/>
        <v>0</v>
      </c>
      <c r="Q77" s="2">
        <f t="shared" si="39"/>
        <v>0</v>
      </c>
      <c r="R77" s="2">
        <f t="shared" si="40"/>
        <v>1.8750000000000001E-3</v>
      </c>
      <c r="T77" s="2">
        <f t="shared" si="42"/>
        <v>5.6250000000000004E-6</v>
      </c>
      <c r="U77" s="2">
        <f t="shared" si="43"/>
        <v>0</v>
      </c>
      <c r="V77" s="2">
        <f t="shared" si="44"/>
        <v>0</v>
      </c>
      <c r="W77" s="2">
        <f t="shared" si="45"/>
        <v>0</v>
      </c>
      <c r="X77" s="2">
        <f t="shared" si="46"/>
        <v>5.6250000000000004E-6</v>
      </c>
      <c r="Y77" s="4"/>
      <c r="Z77" s="9">
        <f t="shared" si="47"/>
        <v>3.7500000000000003E-5</v>
      </c>
      <c r="AA77" s="2">
        <f t="shared" si="48"/>
        <v>5.6250000000000004E-6</v>
      </c>
      <c r="AB77" s="80">
        <f t="shared" si="41"/>
        <v>5.666666666666667</v>
      </c>
    </row>
    <row r="78" spans="1:28" x14ac:dyDescent="0.25">
      <c r="C78" s="27" t="s">
        <v>56</v>
      </c>
      <c r="D78" s="39">
        <f>D76</f>
        <v>7.500000000000001E-6</v>
      </c>
      <c r="E78" s="38">
        <f>O31</f>
        <v>1.5000000000000002E-5</v>
      </c>
      <c r="F78" s="37">
        <f>F74</f>
        <v>7.500000000000001E-6</v>
      </c>
      <c r="G78" s="31">
        <f>G72</f>
        <v>7.4999999999999991E-7</v>
      </c>
      <c r="H78" s="32">
        <f t="shared" si="32"/>
        <v>3.0750000000000002E-5</v>
      </c>
      <c r="J78" s="2">
        <f t="shared" si="33"/>
        <v>7.5000000000000006E-3</v>
      </c>
      <c r="K78" s="2">
        <f t="shared" si="34"/>
        <v>7.5000000000000006E-3</v>
      </c>
      <c r="L78" s="2">
        <f t="shared" si="35"/>
        <v>1.8750000000000001E-3</v>
      </c>
      <c r="M78" s="2">
        <f t="shared" si="36"/>
        <v>7.4999999999999993E-5</v>
      </c>
      <c r="O78" s="2">
        <f t="shared" si="37"/>
        <v>0</v>
      </c>
      <c r="P78" s="2">
        <f t="shared" si="38"/>
        <v>5.6250000000000007E-3</v>
      </c>
      <c r="Q78" s="2">
        <f t="shared" si="39"/>
        <v>1.8000000000000002E-3</v>
      </c>
      <c r="R78" s="2">
        <f t="shared" si="40"/>
        <v>7.4999999999999993E-5</v>
      </c>
      <c r="T78" s="2">
        <f t="shared" si="42"/>
        <v>0</v>
      </c>
      <c r="U78" s="2">
        <f t="shared" si="43"/>
        <v>1.1250000000000001E-5</v>
      </c>
      <c r="V78" s="2">
        <f t="shared" si="44"/>
        <v>7.2000000000000005E-6</v>
      </c>
      <c r="W78" s="2">
        <f t="shared" si="45"/>
        <v>0</v>
      </c>
      <c r="X78" s="2">
        <f t="shared" si="46"/>
        <v>1.8450000000000001E-5</v>
      </c>
      <c r="Y78" s="4"/>
      <c r="Z78" s="9">
        <f t="shared" si="47"/>
        <v>3.0750000000000002E-5</v>
      </c>
      <c r="AA78" s="2">
        <f t="shared" si="48"/>
        <v>1.8450000000000001E-5</v>
      </c>
      <c r="AB78" s="80">
        <f t="shared" si="41"/>
        <v>0.66666666666666663</v>
      </c>
    </row>
    <row r="79" spans="1:28" x14ac:dyDescent="0.25">
      <c r="C79" s="27" t="s">
        <v>57</v>
      </c>
      <c r="D79" s="39">
        <f>D76</f>
        <v>7.500000000000001E-6</v>
      </c>
      <c r="E79" s="38">
        <f>E78</f>
        <v>1.5000000000000002E-5</v>
      </c>
      <c r="F79" s="37">
        <f>F74</f>
        <v>7.500000000000001E-6</v>
      </c>
      <c r="G79" s="36">
        <f>G75</f>
        <v>1.8750000000000002E-5</v>
      </c>
      <c r="H79" s="32">
        <f t="shared" si="32"/>
        <v>4.8750000000000006E-5</v>
      </c>
      <c r="J79" s="2">
        <f t="shared" si="33"/>
        <v>7.5000000000000006E-3</v>
      </c>
      <c r="K79" s="2">
        <f t="shared" si="34"/>
        <v>7.5000000000000006E-3</v>
      </c>
      <c r="L79" s="2">
        <f t="shared" si="35"/>
        <v>1.8750000000000001E-3</v>
      </c>
      <c r="M79" s="2">
        <f t="shared" si="36"/>
        <v>1.8750000000000001E-3</v>
      </c>
      <c r="O79" s="2">
        <f t="shared" si="37"/>
        <v>0</v>
      </c>
      <c r="P79" s="2">
        <f t="shared" si="38"/>
        <v>5.6250000000000007E-3</v>
      </c>
      <c r="Q79" s="2">
        <f t="shared" si="39"/>
        <v>0</v>
      </c>
      <c r="R79" s="2">
        <f t="shared" si="40"/>
        <v>1.8750000000000001E-3</v>
      </c>
      <c r="T79" s="2">
        <f t="shared" si="42"/>
        <v>0</v>
      </c>
      <c r="U79" s="2">
        <f t="shared" si="43"/>
        <v>1.1250000000000001E-5</v>
      </c>
      <c r="V79" s="2">
        <f t="shared" si="44"/>
        <v>0</v>
      </c>
      <c r="W79" s="2">
        <f t="shared" si="45"/>
        <v>0</v>
      </c>
      <c r="X79" s="2">
        <f t="shared" si="46"/>
        <v>1.1250000000000001E-5</v>
      </c>
      <c r="Y79" s="4"/>
      <c r="Z79" s="9">
        <f t="shared" si="47"/>
        <v>4.8750000000000006E-5</v>
      </c>
      <c r="AA79" s="2">
        <f t="shared" si="48"/>
        <v>1.1250000000000001E-5</v>
      </c>
      <c r="AB79" s="80">
        <f t="shared" si="41"/>
        <v>3.3333333333333335</v>
      </c>
    </row>
    <row r="80" spans="1:28" x14ac:dyDescent="0.25">
      <c r="C80" s="27" t="s">
        <v>58</v>
      </c>
      <c r="D80" s="39">
        <f>D76</f>
        <v>7.500000000000001E-6</v>
      </c>
      <c r="E80" s="38">
        <f>E78</f>
        <v>1.5000000000000002E-5</v>
      </c>
      <c r="F80" s="35">
        <f>F72</f>
        <v>3.0000000000000004E-7</v>
      </c>
      <c r="G80" s="31">
        <f>G72</f>
        <v>7.4999999999999991E-7</v>
      </c>
      <c r="H80" s="32">
        <f t="shared" si="32"/>
        <v>2.3550000000000007E-5</v>
      </c>
      <c r="J80" s="2">
        <f t="shared" si="33"/>
        <v>7.5000000000000006E-3</v>
      </c>
      <c r="K80" s="2">
        <f t="shared" si="34"/>
        <v>7.5000000000000006E-3</v>
      </c>
      <c r="L80" s="2">
        <f t="shared" si="35"/>
        <v>7.5000000000000007E-5</v>
      </c>
      <c r="M80" s="2">
        <f t="shared" si="36"/>
        <v>7.4999999999999993E-5</v>
      </c>
      <c r="O80" s="2">
        <f t="shared" si="37"/>
        <v>0</v>
      </c>
      <c r="P80" s="2">
        <f t="shared" si="38"/>
        <v>7.4250000000000002E-3</v>
      </c>
      <c r="Q80" s="2">
        <f t="shared" si="39"/>
        <v>0</v>
      </c>
      <c r="R80" s="2">
        <f t="shared" si="40"/>
        <v>7.4999999999999993E-5</v>
      </c>
      <c r="T80" s="2">
        <f t="shared" si="42"/>
        <v>0</v>
      </c>
      <c r="U80" s="2">
        <f t="shared" si="43"/>
        <v>1.485E-5</v>
      </c>
      <c r="V80" s="2">
        <f t="shared" si="44"/>
        <v>0</v>
      </c>
      <c r="W80" s="2">
        <f t="shared" si="45"/>
        <v>0</v>
      </c>
      <c r="X80" s="2">
        <f t="shared" si="46"/>
        <v>1.485E-5</v>
      </c>
      <c r="Y80" s="4"/>
      <c r="Z80" s="9">
        <f t="shared" si="47"/>
        <v>2.3550000000000007E-5</v>
      </c>
      <c r="AA80" s="2">
        <f t="shared" si="48"/>
        <v>1.485E-5</v>
      </c>
      <c r="AB80" s="80">
        <f t="shared" si="41"/>
        <v>0.5858585858585863</v>
      </c>
    </row>
    <row r="81" spans="3:28" x14ac:dyDescent="0.25">
      <c r="C81" s="27" t="s">
        <v>59</v>
      </c>
      <c r="D81" s="39">
        <f>D76</f>
        <v>7.500000000000001E-6</v>
      </c>
      <c r="E81" s="38">
        <f>E78</f>
        <v>1.5000000000000002E-5</v>
      </c>
      <c r="F81" s="39">
        <f>O30</f>
        <v>3.0000000000000004E-5</v>
      </c>
      <c r="G81" s="36">
        <f>G75</f>
        <v>1.8750000000000002E-5</v>
      </c>
      <c r="H81" s="32">
        <f t="shared" si="32"/>
        <v>7.1250000000000011E-5</v>
      </c>
      <c r="J81" s="2">
        <f t="shared" si="33"/>
        <v>7.5000000000000006E-3</v>
      </c>
      <c r="K81" s="2">
        <f t="shared" si="34"/>
        <v>7.5000000000000006E-3</v>
      </c>
      <c r="L81" s="2">
        <f t="shared" si="35"/>
        <v>7.5000000000000006E-3</v>
      </c>
      <c r="M81" s="2">
        <f t="shared" si="36"/>
        <v>1.8750000000000001E-3</v>
      </c>
      <c r="O81" s="2">
        <f t="shared" si="37"/>
        <v>0</v>
      </c>
      <c r="P81" s="2">
        <f t="shared" si="38"/>
        <v>0</v>
      </c>
      <c r="Q81" s="2">
        <f t="shared" si="39"/>
        <v>5.6250000000000007E-3</v>
      </c>
      <c r="R81" s="2">
        <f t="shared" si="40"/>
        <v>1.8750000000000001E-3</v>
      </c>
      <c r="T81" s="2">
        <f t="shared" si="42"/>
        <v>0</v>
      </c>
      <c r="U81" s="2">
        <f t="shared" si="43"/>
        <v>0</v>
      </c>
      <c r="V81" s="2">
        <f t="shared" si="44"/>
        <v>2.2500000000000001E-5</v>
      </c>
      <c r="W81" s="2">
        <f t="shared" si="45"/>
        <v>0</v>
      </c>
      <c r="X81" s="2">
        <f t="shared" si="46"/>
        <v>2.2500000000000001E-5</v>
      </c>
      <c r="Y81" s="4"/>
      <c r="Z81" s="9">
        <f t="shared" si="47"/>
        <v>7.1250000000000011E-5</v>
      </c>
      <c r="AA81" s="2">
        <f t="shared" si="48"/>
        <v>2.2500000000000001E-5</v>
      </c>
      <c r="AB81" s="80">
        <f t="shared" si="41"/>
        <v>2.166666666666667</v>
      </c>
    </row>
    <row r="82" spans="3:28" x14ac:dyDescent="0.25">
      <c r="C82" s="27" t="s">
        <v>62</v>
      </c>
      <c r="D82" s="39">
        <f>D76</f>
        <v>7.500000000000001E-6</v>
      </c>
      <c r="E82" s="38">
        <f>E78</f>
        <v>1.5000000000000002E-5</v>
      </c>
      <c r="F82" s="39">
        <f>F81</f>
        <v>3.0000000000000004E-5</v>
      </c>
      <c r="G82" s="38">
        <f>O29</f>
        <v>7.5000000000000007E-5</v>
      </c>
      <c r="H82" s="32">
        <f t="shared" si="32"/>
        <v>1.2750000000000001E-4</v>
      </c>
      <c r="J82" s="2">
        <f t="shared" si="33"/>
        <v>7.5000000000000006E-3</v>
      </c>
      <c r="K82" s="2">
        <f t="shared" si="34"/>
        <v>7.5000000000000006E-3</v>
      </c>
      <c r="L82" s="2">
        <f t="shared" si="35"/>
        <v>7.5000000000000006E-3</v>
      </c>
      <c r="M82" s="2">
        <f t="shared" si="36"/>
        <v>7.5000000000000006E-3</v>
      </c>
      <c r="O82" s="2">
        <f t="shared" si="37"/>
        <v>0</v>
      </c>
      <c r="P82" s="2">
        <f t="shared" si="38"/>
        <v>0</v>
      </c>
      <c r="Q82" s="2">
        <f t="shared" si="39"/>
        <v>0</v>
      </c>
      <c r="R82" s="2">
        <f t="shared" si="40"/>
        <v>7.5000000000000006E-3</v>
      </c>
      <c r="T82" s="2">
        <f t="shared" si="42"/>
        <v>0</v>
      </c>
      <c r="U82" s="2">
        <f t="shared" si="43"/>
        <v>0</v>
      </c>
      <c r="V82" s="2">
        <f t="shared" si="44"/>
        <v>0</v>
      </c>
      <c r="W82" s="2">
        <f t="shared" si="45"/>
        <v>0</v>
      </c>
      <c r="X82" s="2">
        <f t="shared" si="46"/>
        <v>0</v>
      </c>
      <c r="Y82" s="4"/>
      <c r="Z82" s="9">
        <f t="shared" si="47"/>
        <v>1.2750000000000001E-4</v>
      </c>
      <c r="AA82" s="2">
        <f t="shared" si="48"/>
        <v>0</v>
      </c>
      <c r="AB82" s="80" t="e">
        <f t="shared" si="41"/>
        <v>#DIV/0!</v>
      </c>
    </row>
    <row r="83" spans="3:28" x14ac:dyDescent="0.25">
      <c r="C83" s="27" t="s">
        <v>63</v>
      </c>
      <c r="D83" s="41">
        <f>L32</f>
        <v>1.5000000000000001E-4</v>
      </c>
      <c r="E83" s="38">
        <f>E78</f>
        <v>1.5000000000000002E-5</v>
      </c>
      <c r="F83" s="37">
        <f>F74</f>
        <v>7.500000000000001E-6</v>
      </c>
      <c r="G83" s="31">
        <f>G72</f>
        <v>7.4999999999999991E-7</v>
      </c>
      <c r="H83" s="32">
        <f t="shared" si="32"/>
        <v>1.7325000000000001E-4</v>
      </c>
      <c r="J83" s="2">
        <f t="shared" si="33"/>
        <v>0.15000000000000002</v>
      </c>
      <c r="K83" s="2">
        <f t="shared" si="34"/>
        <v>7.5000000000000006E-3</v>
      </c>
      <c r="L83" s="2">
        <f t="shared" si="35"/>
        <v>1.8750000000000001E-3</v>
      </c>
      <c r="M83" s="2">
        <f t="shared" si="36"/>
        <v>7.4999999999999993E-5</v>
      </c>
      <c r="O83" s="2">
        <f t="shared" si="37"/>
        <v>0.14250000000000002</v>
      </c>
      <c r="P83" s="2">
        <f t="shared" si="38"/>
        <v>5.6250000000000007E-3</v>
      </c>
      <c r="Q83" s="2">
        <f t="shared" si="39"/>
        <v>1.8000000000000002E-3</v>
      </c>
      <c r="R83" s="2">
        <f t="shared" si="40"/>
        <v>7.4999999999999993E-5</v>
      </c>
      <c r="T83" s="2">
        <f t="shared" si="42"/>
        <v>1.4250000000000002E-4</v>
      </c>
      <c r="U83" s="2">
        <f t="shared" si="43"/>
        <v>1.1250000000000001E-5</v>
      </c>
      <c r="V83" s="2">
        <f t="shared" si="44"/>
        <v>7.2000000000000005E-6</v>
      </c>
      <c r="W83" s="2">
        <f t="shared" si="45"/>
        <v>0</v>
      </c>
      <c r="X83" s="2">
        <f t="shared" si="46"/>
        <v>1.6095000000000004E-4</v>
      </c>
      <c r="Y83" s="4"/>
      <c r="Z83" s="9">
        <f t="shared" si="47"/>
        <v>1.7325000000000001E-4</v>
      </c>
      <c r="AA83" s="2">
        <f t="shared" si="48"/>
        <v>1.6095000000000004E-4</v>
      </c>
      <c r="AB83" s="80">
        <f t="shared" si="41"/>
        <v>7.6421248835041755E-2</v>
      </c>
    </row>
    <row r="84" spans="3:28" x14ac:dyDescent="0.25">
      <c r="C84" s="27" t="s">
        <v>64</v>
      </c>
      <c r="D84" s="41">
        <f>D83</f>
        <v>1.5000000000000001E-4</v>
      </c>
      <c r="E84" s="38">
        <f>E78</f>
        <v>1.5000000000000002E-5</v>
      </c>
      <c r="F84" s="37">
        <f>F74</f>
        <v>7.500000000000001E-6</v>
      </c>
      <c r="G84" s="36">
        <f>G75</f>
        <v>1.8750000000000002E-5</v>
      </c>
      <c r="H84" s="32">
        <f t="shared" si="32"/>
        <v>1.9125000000000001E-4</v>
      </c>
      <c r="J84" s="2">
        <f t="shared" si="33"/>
        <v>0.15000000000000002</v>
      </c>
      <c r="K84" s="2">
        <f t="shared" si="34"/>
        <v>7.5000000000000006E-3</v>
      </c>
      <c r="L84" s="2">
        <f t="shared" si="35"/>
        <v>1.8750000000000001E-3</v>
      </c>
      <c r="M84" s="2">
        <f t="shared" si="36"/>
        <v>1.8750000000000001E-3</v>
      </c>
      <c r="O84" s="2">
        <f t="shared" si="37"/>
        <v>0.14250000000000002</v>
      </c>
      <c r="P84" s="2">
        <f t="shared" si="38"/>
        <v>5.6250000000000007E-3</v>
      </c>
      <c r="Q84" s="2">
        <f t="shared" si="39"/>
        <v>0</v>
      </c>
      <c r="R84" s="2">
        <f t="shared" si="40"/>
        <v>1.8750000000000001E-3</v>
      </c>
      <c r="T84" s="2">
        <f t="shared" si="42"/>
        <v>1.4250000000000002E-4</v>
      </c>
      <c r="U84" s="2">
        <f t="shared" si="43"/>
        <v>1.1250000000000001E-5</v>
      </c>
      <c r="V84" s="2">
        <f t="shared" si="44"/>
        <v>0</v>
      </c>
      <c r="W84" s="2">
        <f t="shared" si="45"/>
        <v>0</v>
      </c>
      <c r="X84" s="2">
        <f t="shared" si="46"/>
        <v>1.5375000000000002E-4</v>
      </c>
      <c r="Y84" s="4"/>
      <c r="Z84" s="9">
        <f t="shared" si="47"/>
        <v>1.9125000000000001E-4</v>
      </c>
      <c r="AA84" s="2">
        <f t="shared" si="48"/>
        <v>1.5375000000000002E-4</v>
      </c>
      <c r="AB84" s="80">
        <f t="shared" si="41"/>
        <v>0.24390243902439013</v>
      </c>
    </row>
    <row r="85" spans="3:28" x14ac:dyDescent="0.25">
      <c r="C85" s="27" t="s">
        <v>65</v>
      </c>
      <c r="D85" s="41">
        <f>D83</f>
        <v>1.5000000000000001E-4</v>
      </c>
      <c r="E85" s="40">
        <f>L31</f>
        <v>3.0000000000000003E-4</v>
      </c>
      <c r="F85" s="37">
        <f>F74</f>
        <v>7.500000000000001E-6</v>
      </c>
      <c r="G85" s="31">
        <f>G74</f>
        <v>7.4999999999999991E-7</v>
      </c>
      <c r="H85" s="32">
        <f t="shared" si="32"/>
        <v>4.5825000000000005E-4</v>
      </c>
      <c r="J85" s="2">
        <f t="shared" si="33"/>
        <v>0.15000000000000002</v>
      </c>
      <c r="K85" s="2">
        <f t="shared" si="34"/>
        <v>0.15000000000000002</v>
      </c>
      <c r="L85" s="2">
        <f t="shared" si="35"/>
        <v>1.8750000000000001E-3</v>
      </c>
      <c r="M85" s="2">
        <f t="shared" si="36"/>
        <v>7.4999999999999993E-5</v>
      </c>
      <c r="O85" s="2">
        <f t="shared" si="37"/>
        <v>0</v>
      </c>
      <c r="P85" s="2">
        <f t="shared" si="38"/>
        <v>0.14812500000000003</v>
      </c>
      <c r="Q85" s="2">
        <f t="shared" si="39"/>
        <v>1.8000000000000002E-3</v>
      </c>
      <c r="R85" s="2">
        <f t="shared" si="40"/>
        <v>7.4999999999999993E-5</v>
      </c>
      <c r="T85" s="2">
        <f t="shared" si="42"/>
        <v>0</v>
      </c>
      <c r="U85" s="2">
        <f t="shared" si="43"/>
        <v>2.9625000000000007E-4</v>
      </c>
      <c r="V85" s="2">
        <f t="shared" si="44"/>
        <v>7.2000000000000005E-6</v>
      </c>
      <c r="W85" s="2">
        <f t="shared" si="45"/>
        <v>0</v>
      </c>
      <c r="X85" s="2">
        <f t="shared" si="46"/>
        <v>3.0345000000000008E-4</v>
      </c>
      <c r="Y85" s="4"/>
      <c r="Z85" s="9">
        <f t="shared" si="47"/>
        <v>4.5825000000000005E-4</v>
      </c>
      <c r="AA85" s="2">
        <f t="shared" si="48"/>
        <v>3.0345000000000008E-4</v>
      </c>
      <c r="AB85" s="80">
        <f t="shared" si="41"/>
        <v>0.51013346515076596</v>
      </c>
    </row>
    <row r="86" spans="3:28" x14ac:dyDescent="0.25">
      <c r="C86" s="27" t="s">
        <v>66</v>
      </c>
      <c r="D86" s="41">
        <f>D83</f>
        <v>1.5000000000000001E-4</v>
      </c>
      <c r="E86" s="40">
        <f>E85</f>
        <v>3.0000000000000003E-4</v>
      </c>
      <c r="F86" s="37">
        <f>F74</f>
        <v>7.500000000000001E-6</v>
      </c>
      <c r="G86" s="36">
        <f>G75</f>
        <v>1.8750000000000002E-5</v>
      </c>
      <c r="H86" s="32">
        <f t="shared" si="32"/>
        <v>4.7625000000000006E-4</v>
      </c>
      <c r="J86" s="2">
        <f t="shared" si="33"/>
        <v>0.15000000000000002</v>
      </c>
      <c r="K86" s="2">
        <f t="shared" si="34"/>
        <v>0.15000000000000002</v>
      </c>
      <c r="L86" s="2">
        <f t="shared" si="35"/>
        <v>1.8750000000000001E-3</v>
      </c>
      <c r="M86" s="2">
        <f t="shared" si="36"/>
        <v>1.8750000000000001E-3</v>
      </c>
      <c r="O86" s="2">
        <f t="shared" si="37"/>
        <v>0</v>
      </c>
      <c r="P86" s="2">
        <f t="shared" si="38"/>
        <v>0.14812500000000003</v>
      </c>
      <c r="Q86" s="2">
        <f t="shared" si="39"/>
        <v>0</v>
      </c>
      <c r="R86" s="2">
        <f t="shared" si="40"/>
        <v>1.8750000000000001E-3</v>
      </c>
      <c r="T86" s="2">
        <f t="shared" si="42"/>
        <v>0</v>
      </c>
      <c r="U86" s="2">
        <f t="shared" si="43"/>
        <v>2.9625000000000007E-4</v>
      </c>
      <c r="V86" s="2">
        <f t="shared" si="44"/>
        <v>0</v>
      </c>
      <c r="W86" s="2">
        <f t="shared" si="45"/>
        <v>0</v>
      </c>
      <c r="X86" s="2">
        <f t="shared" si="46"/>
        <v>2.9625000000000007E-4</v>
      </c>
      <c r="Y86" s="4"/>
      <c r="Z86" s="9">
        <f t="shared" si="47"/>
        <v>4.7625000000000006E-4</v>
      </c>
      <c r="AA86" s="2">
        <f t="shared" si="48"/>
        <v>2.9625000000000007E-4</v>
      </c>
      <c r="AB86" s="80">
        <f t="shared" si="41"/>
        <v>0.60759493670886056</v>
      </c>
    </row>
    <row r="87" spans="3:28" x14ac:dyDescent="0.25">
      <c r="C87" s="27" t="s">
        <v>67</v>
      </c>
      <c r="D87" s="41">
        <f>D83</f>
        <v>1.5000000000000001E-4</v>
      </c>
      <c r="E87" s="40">
        <f>E85</f>
        <v>3.0000000000000003E-4</v>
      </c>
      <c r="F87" s="39">
        <f>F81</f>
        <v>3.0000000000000004E-5</v>
      </c>
      <c r="G87" s="36">
        <f>G75</f>
        <v>1.8750000000000002E-5</v>
      </c>
      <c r="H87" s="32">
        <f t="shared" si="32"/>
        <v>4.9875000000000006E-4</v>
      </c>
      <c r="J87" s="2">
        <f t="shared" si="33"/>
        <v>0.15000000000000002</v>
      </c>
      <c r="K87" s="2">
        <f t="shared" si="34"/>
        <v>0.15000000000000002</v>
      </c>
      <c r="L87" s="2">
        <f t="shared" si="35"/>
        <v>7.5000000000000006E-3</v>
      </c>
      <c r="M87" s="2">
        <f t="shared" si="36"/>
        <v>1.8750000000000001E-3</v>
      </c>
      <c r="O87" s="2">
        <f t="shared" si="37"/>
        <v>0</v>
      </c>
      <c r="P87" s="2">
        <f t="shared" si="38"/>
        <v>0.14250000000000002</v>
      </c>
      <c r="Q87" s="2">
        <f t="shared" si="39"/>
        <v>5.6250000000000007E-3</v>
      </c>
      <c r="R87" s="2">
        <f t="shared" si="40"/>
        <v>1.8750000000000001E-3</v>
      </c>
      <c r="T87" s="2">
        <f t="shared" si="42"/>
        <v>0</v>
      </c>
      <c r="U87" s="2">
        <f t="shared" si="43"/>
        <v>2.8500000000000004E-4</v>
      </c>
      <c r="V87" s="2">
        <f t="shared" si="44"/>
        <v>2.2500000000000001E-5</v>
      </c>
      <c r="W87" s="2">
        <f t="shared" si="45"/>
        <v>0</v>
      </c>
      <c r="X87" s="2">
        <f t="shared" si="46"/>
        <v>3.0750000000000005E-4</v>
      </c>
      <c r="Y87" s="4"/>
      <c r="Z87" s="9">
        <f t="shared" si="47"/>
        <v>4.9875000000000006E-4</v>
      </c>
      <c r="AA87" s="2">
        <f t="shared" si="48"/>
        <v>3.0750000000000005E-4</v>
      </c>
      <c r="AB87" s="80">
        <f t="shared" si="41"/>
        <v>0.62195121951219512</v>
      </c>
    </row>
    <row r="88" spans="3:28" x14ac:dyDescent="0.25">
      <c r="C88" s="27" t="s">
        <v>68</v>
      </c>
      <c r="D88" s="41">
        <f>D83</f>
        <v>1.5000000000000001E-4</v>
      </c>
      <c r="E88" s="40">
        <f>E85</f>
        <v>3.0000000000000003E-4</v>
      </c>
      <c r="F88" s="39">
        <f>F81</f>
        <v>3.0000000000000004E-5</v>
      </c>
      <c r="G88" s="31">
        <f>G72</f>
        <v>7.4999999999999991E-7</v>
      </c>
      <c r="H88" s="32">
        <f t="shared" si="32"/>
        <v>4.8075000000000006E-4</v>
      </c>
      <c r="J88" s="2">
        <f t="shared" si="33"/>
        <v>0.15000000000000002</v>
      </c>
      <c r="K88" s="2">
        <f t="shared" si="34"/>
        <v>0.15000000000000002</v>
      </c>
      <c r="L88" s="2">
        <f t="shared" si="35"/>
        <v>7.5000000000000006E-3</v>
      </c>
      <c r="M88" s="2">
        <f t="shared" si="36"/>
        <v>7.4999999999999993E-5</v>
      </c>
      <c r="O88" s="2">
        <f t="shared" si="37"/>
        <v>0</v>
      </c>
      <c r="P88" s="2">
        <f t="shared" si="38"/>
        <v>0.14250000000000002</v>
      </c>
      <c r="Q88" s="2">
        <f t="shared" si="39"/>
        <v>7.4250000000000002E-3</v>
      </c>
      <c r="R88" s="2">
        <f t="shared" si="40"/>
        <v>7.4999999999999993E-5</v>
      </c>
      <c r="T88" s="2">
        <f t="shared" si="42"/>
        <v>0</v>
      </c>
      <c r="U88" s="2">
        <f t="shared" si="43"/>
        <v>2.8500000000000004E-4</v>
      </c>
      <c r="V88" s="2">
        <f t="shared" si="44"/>
        <v>2.97E-5</v>
      </c>
      <c r="W88" s="2">
        <f t="shared" si="45"/>
        <v>0</v>
      </c>
      <c r="X88" s="2">
        <f t="shared" si="46"/>
        <v>3.1470000000000006E-4</v>
      </c>
      <c r="Y88" s="4"/>
      <c r="Z88" s="9">
        <f t="shared" si="47"/>
        <v>4.8075000000000006E-4</v>
      </c>
      <c r="AA88" s="2">
        <f t="shared" si="48"/>
        <v>3.1470000000000006E-4</v>
      </c>
      <c r="AB88" s="80">
        <f t="shared" si="41"/>
        <v>0.52764537654909427</v>
      </c>
    </row>
    <row r="89" spans="3:28" x14ac:dyDescent="0.25">
      <c r="C89" s="27" t="s">
        <v>69</v>
      </c>
      <c r="D89" s="41">
        <f>D83</f>
        <v>1.5000000000000001E-4</v>
      </c>
      <c r="E89" s="40">
        <f>E85</f>
        <v>3.0000000000000003E-4</v>
      </c>
      <c r="F89" s="39">
        <f>F81</f>
        <v>3.0000000000000004E-5</v>
      </c>
      <c r="G89" s="38">
        <f>G82</f>
        <v>7.5000000000000007E-5</v>
      </c>
      <c r="H89" s="32">
        <f t="shared" si="32"/>
        <v>5.5500000000000005E-4</v>
      </c>
      <c r="J89" s="2">
        <f t="shared" si="33"/>
        <v>0.15000000000000002</v>
      </c>
      <c r="K89" s="2">
        <f t="shared" si="34"/>
        <v>0.15000000000000002</v>
      </c>
      <c r="L89" s="2">
        <f t="shared" si="35"/>
        <v>7.5000000000000006E-3</v>
      </c>
      <c r="M89" s="2">
        <f t="shared" si="36"/>
        <v>7.5000000000000006E-3</v>
      </c>
      <c r="O89" s="2">
        <f t="shared" si="37"/>
        <v>0</v>
      </c>
      <c r="P89" s="2">
        <f t="shared" si="38"/>
        <v>0.14250000000000002</v>
      </c>
      <c r="Q89" s="2">
        <f t="shared" si="39"/>
        <v>0</v>
      </c>
      <c r="R89" s="2">
        <f t="shared" si="40"/>
        <v>7.5000000000000006E-3</v>
      </c>
      <c r="T89" s="2">
        <f t="shared" si="42"/>
        <v>0</v>
      </c>
      <c r="U89" s="2">
        <f t="shared" si="43"/>
        <v>2.8500000000000004E-4</v>
      </c>
      <c r="V89" s="2">
        <f t="shared" si="44"/>
        <v>0</v>
      </c>
      <c r="W89" s="2">
        <f t="shared" si="45"/>
        <v>0</v>
      </c>
      <c r="X89" s="2">
        <f t="shared" si="46"/>
        <v>2.8500000000000004E-4</v>
      </c>
      <c r="Y89" s="4"/>
      <c r="Z89" s="9">
        <f t="shared" si="47"/>
        <v>5.5500000000000005E-4</v>
      </c>
      <c r="AA89" s="2">
        <f t="shared" si="48"/>
        <v>2.8500000000000004E-4</v>
      </c>
      <c r="AB89" s="80">
        <f t="shared" si="41"/>
        <v>0.94736842105263142</v>
      </c>
    </row>
    <row r="90" spans="3:28" x14ac:dyDescent="0.25">
      <c r="C90" s="27" t="s">
        <v>70</v>
      </c>
      <c r="D90" s="68">
        <f>I32</f>
        <v>5.6250000000000007E-4</v>
      </c>
      <c r="E90" s="67">
        <f>I31</f>
        <v>1.1250000000000001E-3</v>
      </c>
      <c r="F90" s="41">
        <f>L30</f>
        <v>6.0000000000000006E-4</v>
      </c>
      <c r="G90" s="38">
        <f>G82</f>
        <v>7.5000000000000007E-5</v>
      </c>
      <c r="H90" s="32">
        <f t="shared" si="32"/>
        <v>2.3625000000000005E-3</v>
      </c>
      <c r="J90" s="2">
        <f t="shared" si="33"/>
        <v>0.5625</v>
      </c>
      <c r="K90" s="2">
        <f t="shared" si="34"/>
        <v>0.5625</v>
      </c>
      <c r="L90" s="2">
        <f t="shared" si="35"/>
        <v>0.15000000000000002</v>
      </c>
      <c r="M90" s="2">
        <f t="shared" si="36"/>
        <v>7.5000000000000006E-3</v>
      </c>
      <c r="O90" s="2">
        <f t="shared" si="37"/>
        <v>0</v>
      </c>
      <c r="P90" s="2">
        <f t="shared" si="38"/>
        <v>0.41249999999999998</v>
      </c>
      <c r="Q90" s="2">
        <f t="shared" si="39"/>
        <v>0.14250000000000002</v>
      </c>
      <c r="R90" s="2">
        <f t="shared" si="40"/>
        <v>7.5000000000000006E-3</v>
      </c>
      <c r="T90" s="2">
        <f t="shared" si="42"/>
        <v>0</v>
      </c>
      <c r="U90" s="2">
        <f t="shared" si="43"/>
        <v>8.25E-4</v>
      </c>
      <c r="V90" s="2">
        <f t="shared" si="44"/>
        <v>5.7000000000000009E-4</v>
      </c>
      <c r="W90" s="2">
        <f t="shared" si="45"/>
        <v>0</v>
      </c>
      <c r="X90" s="2">
        <f t="shared" si="46"/>
        <v>1.395E-3</v>
      </c>
      <c r="Y90" s="4"/>
      <c r="Z90" s="9">
        <f t="shared" si="47"/>
        <v>2.3625000000000005E-3</v>
      </c>
      <c r="AA90" s="2">
        <f t="shared" si="48"/>
        <v>1.395E-3</v>
      </c>
      <c r="AB90" s="80">
        <f t="shared" si="41"/>
        <v>0.69354838709677458</v>
      </c>
    </row>
    <row r="91" spans="3:28" x14ac:dyDescent="0.25">
      <c r="C91" s="27" t="s">
        <v>71</v>
      </c>
      <c r="D91" s="68">
        <f>D90</f>
        <v>5.6250000000000007E-4</v>
      </c>
      <c r="E91" s="40">
        <f>E85</f>
        <v>3.0000000000000003E-4</v>
      </c>
      <c r="F91" s="41">
        <f>F90</f>
        <v>6.0000000000000006E-4</v>
      </c>
      <c r="G91" s="38">
        <f>G82</f>
        <v>7.5000000000000007E-5</v>
      </c>
      <c r="H91" s="32">
        <f t="shared" si="32"/>
        <v>1.5375000000000002E-3</v>
      </c>
      <c r="J91" s="2">
        <f t="shared" si="33"/>
        <v>0.5625</v>
      </c>
      <c r="K91" s="2">
        <f t="shared" si="34"/>
        <v>0.15000000000000002</v>
      </c>
      <c r="L91" s="2">
        <f t="shared" si="35"/>
        <v>0.15000000000000002</v>
      </c>
      <c r="M91" s="2">
        <f t="shared" si="36"/>
        <v>7.5000000000000006E-3</v>
      </c>
      <c r="O91" s="2">
        <f t="shared" si="37"/>
        <v>0.41249999999999998</v>
      </c>
      <c r="P91" s="2">
        <f t="shared" si="38"/>
        <v>0</v>
      </c>
      <c r="Q91" s="2">
        <f t="shared" si="39"/>
        <v>0.14250000000000002</v>
      </c>
      <c r="R91" s="2">
        <f t="shared" si="40"/>
        <v>7.5000000000000006E-3</v>
      </c>
      <c r="T91" s="2">
        <f t="shared" si="42"/>
        <v>4.125E-4</v>
      </c>
      <c r="U91" s="2">
        <f t="shared" si="43"/>
        <v>0</v>
      </c>
      <c r="V91" s="2">
        <f t="shared" si="44"/>
        <v>5.7000000000000009E-4</v>
      </c>
      <c r="W91" s="2">
        <f t="shared" si="45"/>
        <v>0</v>
      </c>
      <c r="X91" s="2">
        <f t="shared" si="46"/>
        <v>9.8250000000000008E-4</v>
      </c>
      <c r="Y91" s="4"/>
      <c r="Z91" s="9">
        <f t="shared" si="47"/>
        <v>1.5375000000000002E-3</v>
      </c>
      <c r="AA91" s="2">
        <f t="shared" si="48"/>
        <v>9.8250000000000008E-4</v>
      </c>
      <c r="AB91" s="80">
        <f t="shared" si="41"/>
        <v>0.56488549618320627</v>
      </c>
    </row>
    <row r="92" spans="3:28" x14ac:dyDescent="0.25">
      <c r="C92" s="27" t="s">
        <v>72</v>
      </c>
      <c r="D92" s="68">
        <f>D90</f>
        <v>5.6250000000000007E-4</v>
      </c>
      <c r="E92" s="67">
        <f>E90</f>
        <v>1.1250000000000001E-3</v>
      </c>
      <c r="F92" s="68">
        <f>I30</f>
        <v>2.2500000000000003E-3</v>
      </c>
      <c r="G92" s="40">
        <f>L29</f>
        <v>1.5E-3</v>
      </c>
      <c r="H92" s="32">
        <f t="shared" si="32"/>
        <v>5.4374999999999996E-3</v>
      </c>
      <c r="J92" s="2">
        <f t="shared" si="33"/>
        <v>0.5625</v>
      </c>
      <c r="K92" s="2">
        <f t="shared" si="34"/>
        <v>0.5625</v>
      </c>
      <c r="L92" s="2">
        <f t="shared" si="35"/>
        <v>0.5625</v>
      </c>
      <c r="M92" s="2">
        <f t="shared" si="36"/>
        <v>0.15</v>
      </c>
      <c r="O92" s="2">
        <f t="shared" si="37"/>
        <v>0</v>
      </c>
      <c r="P92" s="2">
        <f t="shared" si="38"/>
        <v>0</v>
      </c>
      <c r="Q92" s="2">
        <f t="shared" si="39"/>
        <v>0.41249999999999998</v>
      </c>
      <c r="R92" s="2">
        <f t="shared" si="40"/>
        <v>0.15</v>
      </c>
      <c r="T92" s="2">
        <f t="shared" si="42"/>
        <v>0</v>
      </c>
      <c r="U92" s="2">
        <f t="shared" si="43"/>
        <v>0</v>
      </c>
      <c r="V92" s="2">
        <f t="shared" si="44"/>
        <v>1.65E-3</v>
      </c>
      <c r="W92" s="2">
        <f t="shared" si="45"/>
        <v>0</v>
      </c>
      <c r="X92" s="2">
        <f t="shared" si="46"/>
        <v>1.65E-3</v>
      </c>
      <c r="Y92" s="4"/>
      <c r="Z92" s="9">
        <f t="shared" si="47"/>
        <v>5.4374999999999996E-3</v>
      </c>
      <c r="AA92" s="2">
        <f t="shared" si="48"/>
        <v>1.65E-3</v>
      </c>
      <c r="AB92" s="80">
        <f t="shared" si="41"/>
        <v>2.2954545454545454</v>
      </c>
    </row>
    <row r="93" spans="3:28" x14ac:dyDescent="0.25">
      <c r="C93" s="108" t="s">
        <v>73</v>
      </c>
      <c r="D93" s="68">
        <f>D90</f>
        <v>5.6250000000000007E-4</v>
      </c>
      <c r="E93" s="69">
        <f>E90</f>
        <v>1.1250000000000001E-3</v>
      </c>
      <c r="F93" s="68">
        <f>F92</f>
        <v>2.2500000000000003E-3</v>
      </c>
      <c r="G93" s="69">
        <f>I29</f>
        <v>5.6249999999999998E-3</v>
      </c>
      <c r="H93" s="42">
        <f t="shared" si="32"/>
        <v>9.5624999999999998E-3</v>
      </c>
      <c r="J93" s="2">
        <f t="shared" si="33"/>
        <v>0.5625</v>
      </c>
      <c r="K93" s="2">
        <f t="shared" si="34"/>
        <v>0.5625</v>
      </c>
      <c r="L93" s="2">
        <f t="shared" si="35"/>
        <v>0.5625</v>
      </c>
      <c r="M93" s="2">
        <f t="shared" si="36"/>
        <v>0.5625</v>
      </c>
      <c r="O93" s="2">
        <f t="shared" si="37"/>
        <v>0</v>
      </c>
      <c r="P93" s="2">
        <f t="shared" si="38"/>
        <v>0</v>
      </c>
      <c r="Q93" s="2">
        <f t="shared" si="39"/>
        <v>0</v>
      </c>
      <c r="R93" s="2">
        <f t="shared" si="40"/>
        <v>0.5625</v>
      </c>
      <c r="T93" s="2">
        <f t="shared" si="42"/>
        <v>0</v>
      </c>
      <c r="U93" s="2">
        <f t="shared" si="43"/>
        <v>0</v>
      </c>
      <c r="V93" s="2">
        <f t="shared" si="44"/>
        <v>0</v>
      </c>
      <c r="W93" s="2">
        <f t="shared" si="45"/>
        <v>0</v>
      </c>
      <c r="X93" s="2">
        <f t="shared" si="46"/>
        <v>0</v>
      </c>
      <c r="Y93" s="4"/>
      <c r="Z93" s="9">
        <f t="shared" si="47"/>
        <v>9.5624999999999998E-3</v>
      </c>
      <c r="AA93" s="2">
        <f t="shared" si="48"/>
        <v>0</v>
      </c>
      <c r="AB93" s="80" t="e">
        <f t="shared" si="41"/>
        <v>#DIV/0!</v>
      </c>
    </row>
    <row r="94" spans="3:28" x14ac:dyDescent="0.25">
      <c r="E94" s="6"/>
      <c r="F94" s="6"/>
      <c r="G94" s="6"/>
      <c r="Y94" s="4"/>
      <c r="Z94" s="4"/>
    </row>
    <row r="95" spans="3:28" x14ac:dyDescent="0.25">
      <c r="D95" s="6"/>
      <c r="E95" s="6"/>
      <c r="F95" s="6"/>
      <c r="G95" s="6"/>
      <c r="Y95" s="4"/>
      <c r="Z95" s="4"/>
    </row>
    <row r="96" spans="3:28" x14ac:dyDescent="0.25">
      <c r="E96" s="6"/>
      <c r="F96" s="7"/>
      <c r="G96" s="6"/>
      <c r="Y96" s="4"/>
      <c r="Z96" s="4"/>
    </row>
    <row r="97" spans="6:26" x14ac:dyDescent="0.25">
      <c r="F97" s="2"/>
      <c r="Y97" s="4"/>
      <c r="Z97" s="4"/>
    </row>
    <row r="98" spans="6:26" x14ac:dyDescent="0.25">
      <c r="F98" s="2"/>
      <c r="Y98" s="4"/>
      <c r="Z98" s="4"/>
    </row>
    <row r="99" spans="6:26" x14ac:dyDescent="0.25">
      <c r="Y99" s="4"/>
      <c r="Z99" s="4"/>
    </row>
    <row r="100" spans="6:26" x14ac:dyDescent="0.25">
      <c r="Y100" s="4"/>
      <c r="Z100" s="4"/>
    </row>
    <row r="101" spans="6:26" x14ac:dyDescent="0.25">
      <c r="Y101" s="4"/>
      <c r="Z101" s="4"/>
    </row>
    <row r="102" spans="6:26" x14ac:dyDescent="0.25">
      <c r="Y102" s="4"/>
      <c r="Z102" s="4"/>
    </row>
    <row r="103" spans="6:26" x14ac:dyDescent="0.25">
      <c r="L103" s="6"/>
      <c r="M103" s="7"/>
      <c r="Y103" s="4"/>
      <c r="Z103" s="4"/>
    </row>
    <row r="104" spans="6:26" x14ac:dyDescent="0.25">
      <c r="M104" s="2"/>
      <c r="Y104" s="4"/>
      <c r="Z104" s="4"/>
    </row>
    <row r="105" spans="6:26" x14ac:dyDescent="0.25">
      <c r="M105" s="2"/>
      <c r="Y105" s="4"/>
      <c r="Z105" s="4"/>
    </row>
  </sheetData>
  <mergeCells count="71">
    <mergeCell ref="S25:U25"/>
    <mergeCell ref="V25:X25"/>
    <mergeCell ref="E25:F25"/>
    <mergeCell ref="G25:I25"/>
    <mergeCell ref="J25:L25"/>
    <mergeCell ref="M25:O25"/>
    <mergeCell ref="P25:R25"/>
    <mergeCell ref="P26:Q26"/>
    <mergeCell ref="R26:R28"/>
    <mergeCell ref="P27:P28"/>
    <mergeCell ref="Q27:Q28"/>
    <mergeCell ref="J14:L14"/>
    <mergeCell ref="M14:O14"/>
    <mergeCell ref="M15:N15"/>
    <mergeCell ref="O15:O17"/>
    <mergeCell ref="P14:R14"/>
    <mergeCell ref="P15:Q15"/>
    <mergeCell ref="R15:R17"/>
    <mergeCell ref="P16:P17"/>
    <mergeCell ref="Q16:Q17"/>
    <mergeCell ref="M16:M17"/>
    <mergeCell ref="N16:N17"/>
    <mergeCell ref="J15:K15"/>
    <mergeCell ref="C26:C28"/>
    <mergeCell ref="D26:D28"/>
    <mergeCell ref="E26:E28"/>
    <mergeCell ref="F26:F28"/>
    <mergeCell ref="G26:H26"/>
    <mergeCell ref="G27:G28"/>
    <mergeCell ref="H27:H28"/>
    <mergeCell ref="I26:I28"/>
    <mergeCell ref="J26:K26"/>
    <mergeCell ref="L26:L28"/>
    <mergeCell ref="M26:N26"/>
    <mergeCell ref="O26:O28"/>
    <mergeCell ref="J27:J28"/>
    <mergeCell ref="K27:K28"/>
    <mergeCell ref="M27:M28"/>
    <mergeCell ref="N27:N28"/>
    <mergeCell ref="C15:C17"/>
    <mergeCell ref="I15:I17"/>
    <mergeCell ref="G16:G17"/>
    <mergeCell ref="H16:H17"/>
    <mergeCell ref="D15:D17"/>
    <mergeCell ref="G15:H15"/>
    <mergeCell ref="E15:E17"/>
    <mergeCell ref="S16:S17"/>
    <mergeCell ref="T16:T17"/>
    <mergeCell ref="S14:U14"/>
    <mergeCell ref="G14:I14"/>
    <mergeCell ref="F15:F17"/>
    <mergeCell ref="E14:F14"/>
    <mergeCell ref="L15:L17"/>
    <mergeCell ref="J16:J17"/>
    <mergeCell ref="K16:K17"/>
    <mergeCell ref="D7:H7"/>
    <mergeCell ref="S26:T26"/>
    <mergeCell ref="U26:U28"/>
    <mergeCell ref="V26:W26"/>
    <mergeCell ref="X26:X28"/>
    <mergeCell ref="S27:S28"/>
    <mergeCell ref="T27:T28"/>
    <mergeCell ref="V27:V28"/>
    <mergeCell ref="W27:W28"/>
    <mergeCell ref="V14:X14"/>
    <mergeCell ref="V15:W15"/>
    <mergeCell ref="X15:X17"/>
    <mergeCell ref="V16:V17"/>
    <mergeCell ref="W16:W17"/>
    <mergeCell ref="S15:T15"/>
    <mergeCell ref="U15:U17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ignoredErrors>
    <ignoredError sqref="I18:I19 I21 L18:L19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1"/>
  <sheetViews>
    <sheetView topLeftCell="B1" zoomScale="60" zoomScaleNormal="60" workbookViewId="0">
      <selection activeCell="B1" sqref="B1:AR58"/>
    </sheetView>
  </sheetViews>
  <sheetFormatPr defaultRowHeight="15" x14ac:dyDescent="0.25"/>
  <cols>
    <col min="1" max="1" width="5.28515625" customWidth="1"/>
    <col min="2" max="2" width="8.7109375" customWidth="1"/>
    <col min="3" max="3" width="18.140625" customWidth="1"/>
    <col min="4" max="4" width="10.42578125" customWidth="1"/>
    <col min="5" max="5" width="11" customWidth="1"/>
    <col min="6" max="6" width="12.42578125" customWidth="1"/>
    <col min="7" max="7" width="13.7109375" customWidth="1"/>
    <col min="8" max="10" width="11.85546875" customWidth="1"/>
    <col min="11" max="11" width="13" customWidth="1"/>
    <col min="12" max="12" width="12.42578125" customWidth="1"/>
    <col min="13" max="13" width="15.5703125" customWidth="1"/>
    <col min="14" max="14" width="14.28515625" customWidth="1"/>
    <col min="15" max="15" width="13.85546875" customWidth="1"/>
    <col min="16" max="16" width="12.7109375" customWidth="1"/>
    <col min="17" max="17" width="12.42578125" customWidth="1"/>
    <col min="18" max="18" width="12.140625" customWidth="1"/>
    <col min="19" max="19" width="12.85546875" customWidth="1"/>
    <col min="20" max="20" width="13.140625" customWidth="1"/>
    <col min="21" max="21" width="11.5703125" customWidth="1"/>
    <col min="22" max="23" width="12" customWidth="1"/>
    <col min="24" max="24" width="11.28515625" customWidth="1"/>
    <col min="25" max="25" width="12.5703125" customWidth="1"/>
    <col min="26" max="26" width="12.140625" customWidth="1"/>
    <col min="27" max="27" width="12.28515625" customWidth="1"/>
    <col min="28" max="28" width="10.5703125" customWidth="1"/>
    <col min="29" max="29" width="13" customWidth="1"/>
    <col min="30" max="30" width="11.140625" customWidth="1"/>
    <col min="31" max="31" width="12.5703125" customWidth="1"/>
    <col min="32" max="32" width="12.28515625" customWidth="1"/>
    <col min="33" max="33" width="13.140625" customWidth="1"/>
    <col min="34" max="34" width="12.5703125" customWidth="1"/>
    <col min="35" max="35" width="13" customWidth="1"/>
    <col min="36" max="36" width="11.85546875" customWidth="1"/>
    <col min="37" max="37" width="12" customWidth="1"/>
    <col min="38" max="38" width="10.7109375" customWidth="1"/>
    <col min="39" max="39" width="10.5703125" customWidth="1"/>
    <col min="40" max="41" width="10.42578125" customWidth="1"/>
    <col min="42" max="42" width="11.5703125" customWidth="1"/>
    <col min="43" max="43" width="11.140625" customWidth="1"/>
    <col min="44" max="44" width="9.85546875" customWidth="1"/>
  </cols>
  <sheetData>
    <row r="1" spans="2:30" x14ac:dyDescent="0.25"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"/>
      <c r="AD1" s="4"/>
    </row>
    <row r="2" spans="2:30" x14ac:dyDescent="0.25">
      <c r="B2" s="20"/>
      <c r="C2" s="52" t="s">
        <v>0</v>
      </c>
      <c r="D2" s="52"/>
      <c r="E2" s="5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5">
      <c r="B3" s="20"/>
      <c r="C3" s="52"/>
      <c r="D3" s="52"/>
      <c r="E3" s="5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0" x14ac:dyDescent="0.25">
      <c r="B4" s="20"/>
      <c r="C4" s="52"/>
      <c r="D4" s="52"/>
      <c r="E4" s="5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x14ac:dyDescent="0.25"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2" t="s">
        <v>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x14ac:dyDescent="0.25">
      <c r="B6" s="20"/>
      <c r="C6" s="52" t="s">
        <v>2</v>
      </c>
      <c r="D6" s="52"/>
      <c r="E6" s="52"/>
      <c r="F6" s="4"/>
      <c r="G6" s="4"/>
      <c r="H6" s="4"/>
      <c r="I6" s="4"/>
      <c r="J6" s="4"/>
      <c r="K6" s="4"/>
      <c r="L6" s="4"/>
      <c r="M6" s="4"/>
      <c r="N6" s="4"/>
      <c r="O6" s="66"/>
      <c r="P6" s="4" t="s">
        <v>3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x14ac:dyDescent="0.25">
      <c r="B7" s="20"/>
      <c r="C7" s="5" t="s">
        <v>4</v>
      </c>
      <c r="D7" s="5"/>
      <c r="E7" s="5"/>
      <c r="F7" s="4" t="s">
        <v>5</v>
      </c>
      <c r="G7" s="4"/>
      <c r="H7" s="4"/>
      <c r="I7" s="4"/>
      <c r="J7" s="4"/>
      <c r="K7" s="4"/>
      <c r="L7" s="85"/>
      <c r="M7" s="4"/>
      <c r="N7" s="4"/>
      <c r="O7" s="46"/>
      <c r="P7" s="4" t="s">
        <v>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2:30" x14ac:dyDescent="0.25">
      <c r="B8" s="20"/>
      <c r="C8" s="5" t="s">
        <v>7</v>
      </c>
      <c r="D8" s="5"/>
      <c r="E8" s="5"/>
      <c r="F8" s="4" t="s">
        <v>8</v>
      </c>
      <c r="G8" s="4"/>
      <c r="H8" s="4"/>
      <c r="I8" s="4"/>
      <c r="J8" s="4"/>
      <c r="K8" s="4"/>
      <c r="L8" s="4"/>
      <c r="M8" s="4"/>
      <c r="N8" s="4"/>
      <c r="O8" s="47"/>
      <c r="P8" s="4" t="s">
        <v>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2:30" x14ac:dyDescent="0.25">
      <c r="B9" s="20"/>
      <c r="C9" s="5" t="s">
        <v>10</v>
      </c>
      <c r="D9" s="5"/>
      <c r="E9" s="5"/>
      <c r="F9" s="48" t="s">
        <v>11</v>
      </c>
      <c r="G9" s="4"/>
      <c r="H9" s="4"/>
      <c r="I9" s="4"/>
      <c r="J9" s="4"/>
      <c r="K9" s="4"/>
      <c r="L9" s="4"/>
      <c r="M9" s="4"/>
      <c r="N9" s="4"/>
      <c r="O9" s="49"/>
      <c r="P9" s="4" t="s">
        <v>12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2:30" x14ac:dyDescent="0.25">
      <c r="B10" s="20"/>
      <c r="C10" s="5" t="s">
        <v>13</v>
      </c>
      <c r="D10" s="5"/>
      <c r="E10" s="5"/>
      <c r="F10" s="48" t="s">
        <v>14</v>
      </c>
      <c r="G10" s="4"/>
      <c r="H10" s="4"/>
      <c r="I10" s="4"/>
      <c r="J10" s="4"/>
      <c r="K10" s="4"/>
      <c r="L10" s="4"/>
      <c r="M10" s="4"/>
      <c r="N10" s="4"/>
      <c r="O10" s="50"/>
      <c r="P10" s="4" t="s">
        <v>15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x14ac:dyDescent="0.25"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1"/>
      <c r="P11" s="4" t="s">
        <v>16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x14ac:dyDescent="0.25">
      <c r="B12" s="20"/>
      <c r="C12" s="86"/>
      <c r="D12" s="86"/>
      <c r="E12" s="86"/>
      <c r="F12" s="8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ht="15.75" thickBot="1" x14ac:dyDescent="0.3">
      <c r="B13" s="20"/>
      <c r="C13" s="52"/>
      <c r="D13" s="52"/>
      <c r="E13" s="5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ht="15" customHeight="1" x14ac:dyDescent="0.25">
      <c r="B14" s="20"/>
      <c r="D14" s="116" t="s">
        <v>29</v>
      </c>
      <c r="E14" s="250" t="s">
        <v>18</v>
      </c>
      <c r="F14" s="251"/>
      <c r="G14" s="249" t="s">
        <v>19</v>
      </c>
      <c r="H14" s="217"/>
      <c r="I14" s="218"/>
      <c r="J14" s="240" t="s">
        <v>20</v>
      </c>
      <c r="K14" s="241"/>
      <c r="L14" s="242"/>
      <c r="M14" s="243" t="s">
        <v>21</v>
      </c>
      <c r="N14" s="244"/>
      <c r="O14" s="245"/>
      <c r="P14" s="246" t="s">
        <v>22</v>
      </c>
      <c r="Q14" s="247"/>
      <c r="R14" s="248"/>
      <c r="S14" s="213" t="s">
        <v>23</v>
      </c>
      <c r="T14" s="214"/>
      <c r="U14" s="215"/>
      <c r="V14" s="207" t="s">
        <v>23</v>
      </c>
      <c r="W14" s="208"/>
      <c r="X14" s="209"/>
      <c r="AC14" s="4"/>
      <c r="AD14" s="4"/>
    </row>
    <row r="15" spans="2:30" ht="15" customHeight="1" x14ac:dyDescent="0.25">
      <c r="B15" s="20"/>
      <c r="C15" s="224" t="s">
        <v>28</v>
      </c>
      <c r="E15" s="194" t="s">
        <v>4</v>
      </c>
      <c r="F15" s="194" t="s">
        <v>10</v>
      </c>
      <c r="G15" s="252" t="s">
        <v>30</v>
      </c>
      <c r="H15" s="203"/>
      <c r="I15" s="191" t="s">
        <v>31</v>
      </c>
      <c r="J15" s="202" t="s">
        <v>30</v>
      </c>
      <c r="K15" s="203"/>
      <c r="L15" s="191" t="s">
        <v>31</v>
      </c>
      <c r="M15" s="202" t="s">
        <v>30</v>
      </c>
      <c r="N15" s="203"/>
      <c r="O15" s="191" t="s">
        <v>31</v>
      </c>
      <c r="P15" s="202" t="s">
        <v>30</v>
      </c>
      <c r="Q15" s="203"/>
      <c r="R15" s="191" t="s">
        <v>31</v>
      </c>
      <c r="S15" s="202" t="s">
        <v>30</v>
      </c>
      <c r="T15" s="203"/>
      <c r="U15" s="191" t="s">
        <v>31</v>
      </c>
      <c r="V15" s="202" t="s">
        <v>30</v>
      </c>
      <c r="W15" s="203"/>
      <c r="X15" s="210" t="s">
        <v>31</v>
      </c>
      <c r="AC15" s="4"/>
      <c r="AD15" s="4"/>
    </row>
    <row r="16" spans="2:30" x14ac:dyDescent="0.25">
      <c r="B16" s="20"/>
      <c r="C16" s="224"/>
      <c r="E16" s="195"/>
      <c r="F16" s="195"/>
      <c r="G16" s="106" t="s">
        <v>7</v>
      </c>
      <c r="H16" s="193" t="s">
        <v>13</v>
      </c>
      <c r="I16" s="90"/>
      <c r="J16" s="88" t="s">
        <v>7</v>
      </c>
      <c r="K16" s="89" t="s">
        <v>13</v>
      </c>
      <c r="L16" s="90"/>
      <c r="M16" s="192" t="s">
        <v>7</v>
      </c>
      <c r="N16" s="193" t="s">
        <v>13</v>
      </c>
      <c r="O16" s="191"/>
      <c r="P16" s="192" t="s">
        <v>7</v>
      </c>
      <c r="Q16" s="193" t="s">
        <v>13</v>
      </c>
      <c r="R16" s="191"/>
      <c r="S16" s="192" t="s">
        <v>7</v>
      </c>
      <c r="T16" s="193" t="s">
        <v>13</v>
      </c>
      <c r="U16" s="191"/>
      <c r="V16" s="211" t="s">
        <v>7</v>
      </c>
      <c r="W16" s="212" t="s">
        <v>13</v>
      </c>
      <c r="X16" s="210"/>
      <c r="AC16" s="4"/>
      <c r="AD16" s="4"/>
    </row>
    <row r="17" spans="2:52" x14ac:dyDescent="0.25">
      <c r="B17" s="20"/>
      <c r="C17" s="224"/>
      <c r="E17" s="93"/>
      <c r="F17" s="93"/>
      <c r="G17" s="92"/>
      <c r="H17" s="89"/>
      <c r="I17" s="90"/>
      <c r="J17" s="88"/>
      <c r="K17" s="89"/>
      <c r="L17" s="90"/>
      <c r="M17" s="192"/>
      <c r="N17" s="193"/>
      <c r="O17" s="191"/>
      <c r="P17" s="192"/>
      <c r="Q17" s="193"/>
      <c r="R17" s="191"/>
      <c r="S17" s="192"/>
      <c r="T17" s="193"/>
      <c r="U17" s="191"/>
      <c r="V17" s="211"/>
      <c r="W17" s="212"/>
      <c r="X17" s="210"/>
      <c r="AC17" s="4"/>
      <c r="AD17" s="4"/>
    </row>
    <row r="18" spans="2:52" x14ac:dyDescent="0.25">
      <c r="B18" s="20"/>
      <c r="C18" s="94" t="s">
        <v>32</v>
      </c>
      <c r="D18" s="91">
        <f ca="1">G37</f>
        <v>64</v>
      </c>
      <c r="E18" s="3">
        <f ca="1">1/D18</f>
        <v>1.5625E-2</v>
      </c>
      <c r="F18" s="14">
        <f ca="1">$G$42</f>
        <v>0.71598734751278925</v>
      </c>
      <c r="G18" s="107">
        <f>$G$43</f>
        <v>1</v>
      </c>
      <c r="H18" s="14">
        <f ca="1">$G$44</f>
        <v>0.80740059089213356</v>
      </c>
      <c r="I18" s="18">
        <f ca="1">E18*F18*G18*H18</f>
        <v>9.0326344914549595E-3</v>
      </c>
      <c r="J18" s="107">
        <f>$G$45</f>
        <v>1</v>
      </c>
      <c r="K18" s="14">
        <f ca="1">$G$46</f>
        <v>0.23348220136706332</v>
      </c>
      <c r="L18" s="18">
        <f ca="1">E18*F18*J18*K18</f>
        <v>2.6120359695039159E-3</v>
      </c>
      <c r="M18" s="14">
        <f ca="1">$G$47</f>
        <v>0.21754659247482991</v>
      </c>
      <c r="N18" s="14">
        <f ca="1">$G$48</f>
        <v>5.0931782970614785E-2</v>
      </c>
      <c r="O18" s="18">
        <f ca="1">E18*F18*M18*N18</f>
        <v>1.2395571042310134E-4</v>
      </c>
      <c r="P18" s="14">
        <f ca="1">$G$49</f>
        <v>2.9718106658004225E-2</v>
      </c>
      <c r="Q18" s="14">
        <f ca="1">$G$50</f>
        <v>2.9934240681168237E-2</v>
      </c>
      <c r="R18" s="18">
        <f ca="1">E18*F18*P18*Q18</f>
        <v>9.952100592285204E-6</v>
      </c>
      <c r="S18" s="14">
        <f ca="1">$G$51</f>
        <v>0.10169841076595146</v>
      </c>
      <c r="T18" s="14">
        <f ca="1">$G$52</f>
        <v>4.0335265321345945E-2</v>
      </c>
      <c r="U18" s="18">
        <f ca="1">E18*F18*S18*T18</f>
        <v>4.5890676310727144E-5</v>
      </c>
      <c r="V18" s="14">
        <f ca="1">$G$53</f>
        <v>1.000952270435955E-2</v>
      </c>
      <c r="W18" s="14">
        <f ca="1">$G$54</f>
        <v>1.0118513699622335E-2</v>
      </c>
      <c r="X18" s="18">
        <f ca="1">E18*F18*V18*W18</f>
        <v>1.1330666757265933E-6</v>
      </c>
      <c r="AC18" s="4"/>
      <c r="AD18" s="9"/>
      <c r="AE18" s="2"/>
      <c r="AF18" s="2"/>
      <c r="AG18" s="2"/>
    </row>
    <row r="19" spans="2:52" x14ac:dyDescent="0.25">
      <c r="B19" s="20"/>
      <c r="C19" s="94" t="s">
        <v>33</v>
      </c>
      <c r="D19" s="91">
        <f ca="1">G38</f>
        <v>172</v>
      </c>
      <c r="E19" s="3">
        <f ca="1">1/D19</f>
        <v>5.8139534883720929E-3</v>
      </c>
      <c r="F19" s="14">
        <f ca="1">$G$42</f>
        <v>0.71598734751278925</v>
      </c>
      <c r="G19" s="107">
        <f>$G$43</f>
        <v>1</v>
      </c>
      <c r="H19" s="14">
        <f ca="1">$G$44</f>
        <v>0.80740059089213356</v>
      </c>
      <c r="I19" s="18">
        <f ca="1">E19*F19*G19*H19</f>
        <v>3.3609802758902173E-3</v>
      </c>
      <c r="J19" s="107">
        <f>$G$45</f>
        <v>1</v>
      </c>
      <c r="K19" s="14">
        <f ca="1">$G$46</f>
        <v>0.23348220136706332</v>
      </c>
      <c r="L19" s="18">
        <f ca="1">E19*F19*J19*K19</f>
        <v>9.7192036074564303E-4</v>
      </c>
      <c r="M19" s="14">
        <f ca="1">$G$47</f>
        <v>0.21754659247482991</v>
      </c>
      <c r="N19" s="14">
        <f ca="1">$G$48</f>
        <v>5.0931782970614785E-2</v>
      </c>
      <c r="O19" s="18">
        <f ca="1">E19*F19*M19*N19</f>
        <v>4.6123055041153986E-5</v>
      </c>
      <c r="P19" s="14">
        <f ca="1">$G$49</f>
        <v>2.9718106658004225E-2</v>
      </c>
      <c r="Q19" s="14">
        <f ca="1">$G$50</f>
        <v>2.9934240681168237E-2</v>
      </c>
      <c r="R19" s="18">
        <f t="shared" ref="R19:R21" ca="1" si="0">E19*F19*P19*Q19</f>
        <v>3.7031071971293778E-6</v>
      </c>
      <c r="S19" s="14">
        <f ca="1">$G$51</f>
        <v>0.10169841076595146</v>
      </c>
      <c r="T19" s="14">
        <f ca="1">$G$52</f>
        <v>4.0335265321345945E-2</v>
      </c>
      <c r="U19" s="18">
        <f ca="1">E19*F19*S19*T19</f>
        <v>1.7075600487712426E-5</v>
      </c>
      <c r="V19" s="14">
        <f ca="1">$G$53</f>
        <v>1.000952270435955E-2</v>
      </c>
      <c r="W19" s="14">
        <f ca="1">$G$54</f>
        <v>1.0118513699622335E-2</v>
      </c>
      <c r="X19" s="18">
        <f ca="1">E19*F19*V19*W19</f>
        <v>4.2160620492152316E-7</v>
      </c>
      <c r="AC19" s="4"/>
      <c r="AD19" s="9"/>
      <c r="AE19" s="2"/>
      <c r="AF19" s="2"/>
      <c r="AG19" s="2"/>
    </row>
    <row r="20" spans="2:52" x14ac:dyDescent="0.25">
      <c r="B20" s="20"/>
      <c r="C20" s="94" t="s">
        <v>34</v>
      </c>
      <c r="D20" s="91">
        <f ca="1">G39</f>
        <v>408</v>
      </c>
      <c r="E20" s="3">
        <f ca="1">1/D20</f>
        <v>2.4509803921568627E-3</v>
      </c>
      <c r="F20" s="14">
        <f ca="1">$G$42</f>
        <v>0.71598734751278925</v>
      </c>
      <c r="G20" s="107">
        <f>$G$43</f>
        <v>1</v>
      </c>
      <c r="H20" s="14">
        <f ca="1">$G$44</f>
        <v>0.80740059089213356</v>
      </c>
      <c r="I20" s="18">
        <f ca="1">E20*F20*G20*H20</f>
        <v>1.4168838417968563E-3</v>
      </c>
      <c r="J20" s="107">
        <f>$G$45</f>
        <v>1</v>
      </c>
      <c r="K20" s="14">
        <f ca="1">$G$46</f>
        <v>0.23348220136706332</v>
      </c>
      <c r="L20" s="18">
        <f ca="1">E20*F20*J20*K20</f>
        <v>4.0973113247120245E-4</v>
      </c>
      <c r="M20" s="14">
        <f ca="1">$G$47</f>
        <v>0.21754659247482991</v>
      </c>
      <c r="N20" s="14">
        <f ca="1">$G$48</f>
        <v>5.0931782970614785E-2</v>
      </c>
      <c r="O20" s="18">
        <f ca="1">E20*F20*M20*N20</f>
        <v>1.9444033007545308E-5</v>
      </c>
      <c r="P20" s="14">
        <f ca="1">$G$49</f>
        <v>2.9718106658004225E-2</v>
      </c>
      <c r="Q20" s="14">
        <f ca="1">$G$50</f>
        <v>2.9934240681168237E-2</v>
      </c>
      <c r="R20" s="18">
        <f t="shared" ca="1" si="0"/>
        <v>1.5611138183976789E-6</v>
      </c>
      <c r="S20" s="14">
        <f ca="1">$G$51</f>
        <v>0.10169841076595146</v>
      </c>
      <c r="T20" s="14">
        <f ca="1">$G$52</f>
        <v>4.0335265321345945E-2</v>
      </c>
      <c r="U20" s="18">
        <f ca="1">E20*F20*S20*T20</f>
        <v>7.1985374605062179E-6</v>
      </c>
      <c r="V20" s="14">
        <f ca="1">$G$53</f>
        <v>1.000952270435955E-2</v>
      </c>
      <c r="W20" s="14">
        <f ca="1">$G$54</f>
        <v>1.0118513699622335E-2</v>
      </c>
      <c r="X20" s="18">
        <f ca="1">E20*F20*V20*W20</f>
        <v>1.7773594913358326E-7</v>
      </c>
      <c r="AC20" s="4"/>
      <c r="AD20" s="9"/>
      <c r="AE20" s="2"/>
      <c r="AF20" s="2"/>
      <c r="AG20" s="2"/>
    </row>
    <row r="21" spans="2:52" x14ac:dyDescent="0.25">
      <c r="B21" s="20"/>
      <c r="C21" s="94" t="s">
        <v>35</v>
      </c>
      <c r="D21" s="91">
        <f ca="1">G40</f>
        <v>783</v>
      </c>
      <c r="E21" s="3">
        <f ca="1">1/D21</f>
        <v>1.277139208173691E-3</v>
      </c>
      <c r="F21" s="14">
        <f ca="1">$G$42</f>
        <v>0.71598734751278925</v>
      </c>
      <c r="G21" s="107">
        <f>$G$43</f>
        <v>1</v>
      </c>
      <c r="H21" s="14">
        <f ca="1">$G$44</f>
        <v>0.80740059089213356</v>
      </c>
      <c r="I21" s="18">
        <f ca="1">E21*F21*G21*H21</f>
        <v>7.3829962637690606E-4</v>
      </c>
      <c r="J21" s="107">
        <f>$G$45</f>
        <v>1</v>
      </c>
      <c r="K21" s="14">
        <f ca="1">$G$46</f>
        <v>0.23348220136706332</v>
      </c>
      <c r="L21" s="18">
        <f ca="1">E21*F21*J21*K21</f>
        <v>2.1349974718805955E-4</v>
      </c>
      <c r="M21" s="14">
        <f ca="1">$G$47</f>
        <v>0.21754659247482991</v>
      </c>
      <c r="N21" s="14">
        <f ca="1">$G$48</f>
        <v>5.0931782970614785E-2</v>
      </c>
      <c r="O21" s="18">
        <f ca="1">E21*F21*M21*N21</f>
        <v>1.0131756662935486E-5</v>
      </c>
      <c r="P21" s="14">
        <f ca="1">$G$49</f>
        <v>2.9718106658004225E-2</v>
      </c>
      <c r="Q21" s="14">
        <f ca="1">$G$50</f>
        <v>2.9934240681168237E-2</v>
      </c>
      <c r="R21" s="18">
        <f t="shared" ca="1" si="0"/>
        <v>8.134539436861469E-7</v>
      </c>
      <c r="S21" s="14">
        <f ca="1">$G$51</f>
        <v>0.10169841076595146</v>
      </c>
      <c r="T21" s="14">
        <f ca="1">$G$52</f>
        <v>4.0335265321345945E-2</v>
      </c>
      <c r="U21" s="18">
        <f ca="1">E21*F21*S21*T21</f>
        <v>3.7509620483863823E-6</v>
      </c>
      <c r="V21" s="14">
        <f ca="1">$G$53</f>
        <v>1.000952270435955E-2</v>
      </c>
      <c r="W21" s="14">
        <f ca="1">$G$54</f>
        <v>1.0118513699622335E-2</v>
      </c>
      <c r="X21" s="18">
        <f ca="1">E21*F21*V21*W21</f>
        <v>9.2613368130909294E-8</v>
      </c>
      <c r="AC21" s="4"/>
      <c r="AD21" s="9"/>
      <c r="AE21" s="2"/>
      <c r="AF21" s="2"/>
      <c r="AG21" s="2"/>
    </row>
    <row r="22" spans="2:52" x14ac:dyDescent="0.25">
      <c r="B22" s="20"/>
      <c r="C22" s="1"/>
      <c r="D22" s="87"/>
      <c r="E22" s="61"/>
      <c r="F22" s="72"/>
      <c r="G22" s="13"/>
      <c r="H22" s="72"/>
      <c r="I22" s="61"/>
      <c r="J22" s="13"/>
      <c r="K22" s="72"/>
      <c r="L22" s="61"/>
      <c r="M22" s="72"/>
      <c r="N22" s="72"/>
      <c r="O22" s="61"/>
      <c r="P22" s="72"/>
      <c r="Q22" s="72"/>
      <c r="R22" s="61"/>
      <c r="S22" s="72"/>
      <c r="T22" s="72"/>
      <c r="U22" s="61"/>
      <c r="V22" s="72"/>
      <c r="W22" s="72"/>
      <c r="X22" s="61"/>
      <c r="AC22" s="4"/>
      <c r="AD22" s="9"/>
      <c r="AE22" s="2"/>
      <c r="AF22" s="2"/>
      <c r="AG22" s="165" t="s">
        <v>75</v>
      </c>
      <c r="AH22" s="165"/>
      <c r="AI22" s="166"/>
    </row>
    <row r="23" spans="2:52" ht="15.75" thickBot="1" x14ac:dyDescent="0.3">
      <c r="B23" s="20"/>
      <c r="C23" s="1"/>
      <c r="D23" s="87"/>
      <c r="E23" s="61"/>
      <c r="F23" s="72"/>
      <c r="G23" s="13"/>
      <c r="H23" s="72"/>
      <c r="I23" s="61"/>
      <c r="J23" s="13"/>
      <c r="K23" s="72"/>
      <c r="L23" s="61"/>
      <c r="M23" s="72"/>
      <c r="N23" s="72"/>
      <c r="O23" s="61"/>
      <c r="P23" s="72"/>
      <c r="Q23" s="72"/>
      <c r="R23" s="61"/>
      <c r="S23" s="72"/>
      <c r="T23" s="72"/>
      <c r="U23" s="61"/>
      <c r="V23" s="72"/>
      <c r="W23" s="72"/>
      <c r="X23" s="61"/>
      <c r="AC23" s="4"/>
      <c r="AD23" s="9"/>
      <c r="AE23" s="2"/>
      <c r="AF23" s="2"/>
      <c r="AG23" s="104" t="s">
        <v>76</v>
      </c>
      <c r="AH23" s="104" t="s">
        <v>77</v>
      </c>
      <c r="AI23" s="104" t="s">
        <v>78</v>
      </c>
    </row>
    <row r="24" spans="2:52" ht="15" customHeight="1" x14ac:dyDescent="0.25">
      <c r="B24" s="20"/>
      <c r="F24" s="231" t="s">
        <v>28</v>
      </c>
      <c r="G24" s="249" t="s">
        <v>19</v>
      </c>
      <c r="H24" s="217"/>
      <c r="I24" s="218"/>
      <c r="J24" s="240" t="s">
        <v>20</v>
      </c>
      <c r="K24" s="241"/>
      <c r="L24" s="242"/>
      <c r="M24" s="243" t="s">
        <v>21</v>
      </c>
      <c r="N24" s="244"/>
      <c r="O24" s="245"/>
      <c r="P24" s="246" t="s">
        <v>22</v>
      </c>
      <c r="Q24" s="247"/>
      <c r="R24" s="248"/>
      <c r="S24" s="213" t="s">
        <v>23</v>
      </c>
      <c r="T24" s="214"/>
      <c r="U24" s="215"/>
      <c r="V24" s="207" t="s">
        <v>23</v>
      </c>
      <c r="W24" s="208"/>
      <c r="X24" s="209"/>
      <c r="AC24" s="4"/>
      <c r="AG24" s="167">
        <v>450000</v>
      </c>
      <c r="AH24" s="167">
        <v>300000</v>
      </c>
      <c r="AI24" s="9">
        <f ca="1">((AB36-AD36)/2)+AD36</f>
        <v>1.8640598001652769E-3</v>
      </c>
    </row>
    <row r="25" spans="2:52" x14ac:dyDescent="0.25">
      <c r="B25" s="20"/>
      <c r="D25" s="87"/>
      <c r="E25" s="61"/>
      <c r="F25" s="233"/>
      <c r="G25" s="172" t="s">
        <v>25</v>
      </c>
      <c r="H25" s="173" t="s">
        <v>79</v>
      </c>
      <c r="I25" s="3" t="s">
        <v>49</v>
      </c>
      <c r="J25" s="172" t="s">
        <v>25</v>
      </c>
      <c r="K25" s="173" t="s">
        <v>79</v>
      </c>
      <c r="L25" s="3" t="s">
        <v>49</v>
      </c>
      <c r="M25" s="172" t="s">
        <v>25</v>
      </c>
      <c r="N25" s="173" t="s">
        <v>79</v>
      </c>
      <c r="O25" s="3" t="s">
        <v>49</v>
      </c>
      <c r="P25" s="172" t="s">
        <v>25</v>
      </c>
      <c r="Q25" s="173" t="s">
        <v>79</v>
      </c>
      <c r="R25" s="3" t="s">
        <v>49</v>
      </c>
      <c r="S25" s="172" t="s">
        <v>25</v>
      </c>
      <c r="T25" s="173" t="s">
        <v>79</v>
      </c>
      <c r="U25" s="3" t="s">
        <v>49</v>
      </c>
      <c r="V25" s="172" t="s">
        <v>25</v>
      </c>
      <c r="W25" s="173" t="s">
        <v>79</v>
      </c>
      <c r="X25" s="3" t="s">
        <v>49</v>
      </c>
      <c r="Y25" s="13"/>
      <c r="Z25" s="72"/>
      <c r="AA25" s="61"/>
      <c r="AB25" s="13"/>
      <c r="AC25" s="72"/>
      <c r="AG25" s="167">
        <f>AH24</f>
        <v>300000</v>
      </c>
      <c r="AH25" s="167">
        <v>150000</v>
      </c>
      <c r="AI25" s="9">
        <f ca="1">((Z36-AB36)/2)+AB36</f>
        <v>4.1324669402644778E-3</v>
      </c>
    </row>
    <row r="26" spans="2:52" x14ac:dyDescent="0.25">
      <c r="B26" s="20"/>
      <c r="D26" s="87"/>
      <c r="E26" s="61"/>
      <c r="F26" s="94" t="s">
        <v>32</v>
      </c>
      <c r="G26" s="14">
        <f ca="1">E18</f>
        <v>1.5625E-2</v>
      </c>
      <c r="H26" s="14">
        <f ca="1">I26/G26</f>
        <v>0.57808860745311741</v>
      </c>
      <c r="I26" s="3">
        <f ca="1">I18</f>
        <v>9.0326344914549595E-3</v>
      </c>
      <c r="J26" s="14">
        <f ca="1">E18</f>
        <v>1.5625E-2</v>
      </c>
      <c r="K26" s="14">
        <f t="shared" ref="K26:K29" ca="1" si="1">L26/J26</f>
        <v>0.16717030204825062</v>
      </c>
      <c r="L26" s="3">
        <f ca="1">L18</f>
        <v>2.6120359695039159E-3</v>
      </c>
      <c r="M26" s="14">
        <f ca="1">E18</f>
        <v>1.5625E-2</v>
      </c>
      <c r="N26" s="14">
        <f t="shared" ref="N26:N29" ca="1" si="2">O26/M26</f>
        <v>7.933165467078486E-3</v>
      </c>
      <c r="O26" s="3">
        <f ca="1">O18</f>
        <v>1.2395571042310134E-4</v>
      </c>
      <c r="P26" s="14">
        <f ca="1">E18</f>
        <v>1.5625E-2</v>
      </c>
      <c r="Q26" s="14">
        <f t="shared" ref="Q26:Q29" ca="1" si="3">R26/P26</f>
        <v>6.3693443790625306E-4</v>
      </c>
      <c r="R26" s="3">
        <f ca="1">R18</f>
        <v>9.952100592285204E-6</v>
      </c>
      <c r="S26" s="14">
        <f ca="1">E18</f>
        <v>1.5625E-2</v>
      </c>
      <c r="T26" s="14">
        <f t="shared" ref="T26:T29" ca="1" si="4">U26/S26</f>
        <v>2.9370032838865372E-3</v>
      </c>
      <c r="U26" s="3">
        <f ca="1">U18</f>
        <v>4.5890676310727144E-5</v>
      </c>
      <c r="V26" s="14">
        <f ca="1">E18</f>
        <v>1.5625E-2</v>
      </c>
      <c r="W26" s="14">
        <f t="shared" ref="W26:W29" ca="1" si="5">X26/V26</f>
        <v>7.2516267246501968E-5</v>
      </c>
      <c r="X26" s="3">
        <f ca="1">X18</f>
        <v>1.1330666757265933E-6</v>
      </c>
      <c r="AC26" s="4"/>
      <c r="AG26" s="167">
        <f>AH25</f>
        <v>150000</v>
      </c>
      <c r="AH26" s="167">
        <v>50000</v>
      </c>
      <c r="AI26" s="9">
        <f ca="1">((X36-Z36)/2)+Z36</f>
        <v>1.0719476744186046E-2</v>
      </c>
    </row>
    <row r="27" spans="2:52" x14ac:dyDescent="0.25">
      <c r="B27" s="20"/>
      <c r="D27" s="105"/>
      <c r="E27" s="105"/>
      <c r="F27" s="94" t="s">
        <v>33</v>
      </c>
      <c r="G27" s="14">
        <f t="shared" ref="G27:G29" ca="1" si="6">E19</f>
        <v>5.8139534883720929E-3</v>
      </c>
      <c r="H27" s="14">
        <f t="shared" ref="H27:H29" ca="1" si="7">I27/G27</f>
        <v>0.57808860745311741</v>
      </c>
      <c r="I27" s="3">
        <f t="shared" ref="I27:I29" ca="1" si="8">I19</f>
        <v>3.3609802758902173E-3</v>
      </c>
      <c r="J27" s="14">
        <f t="shared" ref="J27:J29" ca="1" si="9">E19</f>
        <v>5.8139534883720929E-3</v>
      </c>
      <c r="K27" s="14">
        <f t="shared" ca="1" si="1"/>
        <v>0.16717030204825059</v>
      </c>
      <c r="L27" s="3">
        <f t="shared" ref="L27:L29" ca="1" si="10">L19</f>
        <v>9.7192036074564303E-4</v>
      </c>
      <c r="M27" s="14">
        <f t="shared" ref="M27:M29" ca="1" si="11">E19</f>
        <v>5.8139534883720929E-3</v>
      </c>
      <c r="N27" s="14">
        <f t="shared" ca="1" si="2"/>
        <v>7.933165467078486E-3</v>
      </c>
      <c r="O27" s="3">
        <f t="shared" ref="O27:O29" ca="1" si="12">O19</f>
        <v>4.6123055041153986E-5</v>
      </c>
      <c r="P27" s="14">
        <f t="shared" ref="P27:P29" ca="1" si="13">E19</f>
        <v>5.8139534883720929E-3</v>
      </c>
      <c r="Q27" s="14">
        <f t="shared" ca="1" si="3"/>
        <v>6.3693443790625295E-4</v>
      </c>
      <c r="R27" s="3">
        <f t="shared" ref="R27:R29" ca="1" si="14">R19</f>
        <v>3.7031071971293778E-6</v>
      </c>
      <c r="S27" s="14">
        <f ca="1">E19</f>
        <v>5.8139534883720929E-3</v>
      </c>
      <c r="T27" s="14">
        <f t="shared" ca="1" si="4"/>
        <v>2.9370032838865372E-3</v>
      </c>
      <c r="U27" s="3">
        <f t="shared" ref="U27:U29" ca="1" si="15">U19</f>
        <v>1.7075600487712426E-5</v>
      </c>
      <c r="V27" s="14">
        <f ca="1">E19</f>
        <v>5.8139534883720929E-3</v>
      </c>
      <c r="W27" s="14">
        <f t="shared" ca="1" si="5"/>
        <v>7.2516267246501982E-5</v>
      </c>
      <c r="X27" s="3">
        <f t="shared" ref="X27:X29" ca="1" si="16">X19</f>
        <v>4.2160620492152316E-7</v>
      </c>
      <c r="Y27" s="61"/>
      <c r="Z27" s="61"/>
      <c r="AA27" s="61"/>
      <c r="AB27" s="61"/>
      <c r="AC27" s="4"/>
    </row>
    <row r="28" spans="2:52" x14ac:dyDescent="0.25">
      <c r="B28" s="20"/>
      <c r="D28" s="105"/>
      <c r="E28" s="105"/>
      <c r="F28" s="94" t="s">
        <v>34</v>
      </c>
      <c r="G28" s="14">
        <f t="shared" ca="1" si="6"/>
        <v>2.4509803921568627E-3</v>
      </c>
      <c r="H28" s="14">
        <f t="shared" ca="1" si="7"/>
        <v>0.57808860745311741</v>
      </c>
      <c r="I28" s="3">
        <f t="shared" ca="1" si="8"/>
        <v>1.4168838417968563E-3</v>
      </c>
      <c r="J28" s="14">
        <f t="shared" ca="1" si="9"/>
        <v>2.4509803921568627E-3</v>
      </c>
      <c r="K28" s="14">
        <f t="shared" ca="1" si="1"/>
        <v>0.16717030204825059</v>
      </c>
      <c r="L28" s="3">
        <f t="shared" ca="1" si="10"/>
        <v>4.0973113247120245E-4</v>
      </c>
      <c r="M28" s="14">
        <f t="shared" ca="1" si="11"/>
        <v>2.4509803921568627E-3</v>
      </c>
      <c r="N28" s="14">
        <f t="shared" ca="1" si="2"/>
        <v>7.933165467078486E-3</v>
      </c>
      <c r="O28" s="3">
        <f t="shared" ca="1" si="12"/>
        <v>1.9444033007545308E-5</v>
      </c>
      <c r="P28" s="14">
        <f t="shared" ca="1" si="13"/>
        <v>2.4509803921568627E-3</v>
      </c>
      <c r="Q28" s="14">
        <f t="shared" ca="1" si="3"/>
        <v>6.3693443790625306E-4</v>
      </c>
      <c r="R28" s="3">
        <f t="shared" ca="1" si="14"/>
        <v>1.5611138183976789E-6</v>
      </c>
      <c r="S28" s="14">
        <f ca="1">E20</f>
        <v>2.4509803921568627E-3</v>
      </c>
      <c r="T28" s="14">
        <f t="shared" ca="1" si="4"/>
        <v>2.9370032838865368E-3</v>
      </c>
      <c r="U28" s="3">
        <f t="shared" ca="1" si="15"/>
        <v>7.1985374605062179E-6</v>
      </c>
      <c r="V28" s="14">
        <f ca="1">E20</f>
        <v>2.4509803921568627E-3</v>
      </c>
      <c r="W28" s="14">
        <f t="shared" ca="1" si="5"/>
        <v>7.2516267246501968E-5</v>
      </c>
      <c r="X28" s="3">
        <f t="shared" ca="1" si="16"/>
        <v>1.7773594913358326E-7</v>
      </c>
      <c r="Y28" s="61"/>
      <c r="Z28" s="61"/>
      <c r="AA28" s="61"/>
      <c r="AB28" s="61"/>
      <c r="AC28" s="4"/>
      <c r="AG28" t="s">
        <v>80</v>
      </c>
    </row>
    <row r="29" spans="2:52" x14ac:dyDescent="0.25">
      <c r="B29" s="20"/>
      <c r="D29" s="4"/>
      <c r="E29" s="4"/>
      <c r="F29" s="94" t="s">
        <v>35</v>
      </c>
      <c r="G29" s="14">
        <f t="shared" ca="1" si="6"/>
        <v>1.277139208173691E-3</v>
      </c>
      <c r="H29" s="14">
        <f t="shared" ca="1" si="7"/>
        <v>0.57808860745311741</v>
      </c>
      <c r="I29" s="3">
        <f t="shared" ca="1" si="8"/>
        <v>7.3829962637690606E-4</v>
      </c>
      <c r="J29" s="14">
        <f t="shared" ca="1" si="9"/>
        <v>1.277139208173691E-3</v>
      </c>
      <c r="K29" s="14">
        <f t="shared" ca="1" si="1"/>
        <v>0.16717030204825062</v>
      </c>
      <c r="L29" s="3">
        <f t="shared" ca="1" si="10"/>
        <v>2.1349974718805955E-4</v>
      </c>
      <c r="M29" s="14">
        <f t="shared" ca="1" si="11"/>
        <v>1.277139208173691E-3</v>
      </c>
      <c r="N29" s="14">
        <f t="shared" ca="1" si="2"/>
        <v>7.9331654670784842E-3</v>
      </c>
      <c r="O29" s="3">
        <f t="shared" ca="1" si="12"/>
        <v>1.0131756662935486E-5</v>
      </c>
      <c r="P29" s="14">
        <f t="shared" ca="1" si="13"/>
        <v>1.277139208173691E-3</v>
      </c>
      <c r="Q29" s="14">
        <f t="shared" ca="1" si="3"/>
        <v>6.3693443790625295E-4</v>
      </c>
      <c r="R29" s="3">
        <f t="shared" ca="1" si="14"/>
        <v>8.134539436861469E-7</v>
      </c>
      <c r="S29" s="14">
        <f ca="1">E21</f>
        <v>1.277139208173691E-3</v>
      </c>
      <c r="T29" s="14">
        <f t="shared" ca="1" si="4"/>
        <v>2.9370032838865372E-3</v>
      </c>
      <c r="U29" s="3">
        <f t="shared" ca="1" si="15"/>
        <v>3.7509620483863823E-6</v>
      </c>
      <c r="V29" s="14">
        <f ca="1">E21</f>
        <v>1.277139208173691E-3</v>
      </c>
      <c r="W29" s="14">
        <f t="shared" ca="1" si="5"/>
        <v>7.2516267246501968E-5</v>
      </c>
      <c r="X29" s="3">
        <f t="shared" ca="1" si="16"/>
        <v>9.2613368130909294E-8</v>
      </c>
      <c r="AC29" s="4"/>
      <c r="AD29" s="4"/>
      <c r="AE29" s="4"/>
      <c r="AF29" s="4"/>
      <c r="AG29" s="254">
        <v>450000</v>
      </c>
      <c r="AH29" s="255"/>
      <c r="AI29" s="256"/>
      <c r="AJ29" s="257">
        <v>300000</v>
      </c>
      <c r="AK29" s="258"/>
      <c r="AL29" s="259"/>
      <c r="AM29" s="257">
        <v>150000</v>
      </c>
      <c r="AN29" s="258"/>
      <c r="AO29" s="259"/>
      <c r="AP29" s="253">
        <v>50000</v>
      </c>
      <c r="AQ29" s="253"/>
      <c r="AR29" s="253"/>
    </row>
    <row r="30" spans="2:52" ht="15" customHeight="1" x14ac:dyDescent="0.25">
      <c r="B30" s="20"/>
      <c r="C30" s="4"/>
      <c r="M30" s="52"/>
      <c r="N30" s="52"/>
      <c r="Q30" s="4"/>
      <c r="R30" s="1"/>
      <c r="S30" s="9"/>
      <c r="T30" s="4"/>
      <c r="U30" s="4"/>
      <c r="V30" s="4"/>
      <c r="AC30" s="4"/>
      <c r="AD30" s="4"/>
      <c r="AE30" s="4"/>
      <c r="AF30" s="4"/>
      <c r="AG30" s="199" t="s">
        <v>77</v>
      </c>
      <c r="AH30" s="199" t="s">
        <v>76</v>
      </c>
      <c r="AI30" s="199" t="s">
        <v>81</v>
      </c>
      <c r="AJ30" s="199" t="s">
        <v>77</v>
      </c>
      <c r="AK30" s="199" t="s">
        <v>76</v>
      </c>
      <c r="AL30" s="199" t="s">
        <v>81</v>
      </c>
      <c r="AM30" s="199" t="s">
        <v>77</v>
      </c>
      <c r="AN30" s="199" t="s">
        <v>76</v>
      </c>
      <c r="AO30" s="199" t="s">
        <v>81</v>
      </c>
      <c r="AP30" s="169" t="s">
        <v>77</v>
      </c>
      <c r="AQ30" s="169" t="s">
        <v>76</v>
      </c>
      <c r="AR30" s="199" t="s">
        <v>81</v>
      </c>
      <c r="AU30" s="4"/>
      <c r="AV30" s="4"/>
      <c r="AW30" s="4"/>
      <c r="AX30" s="4"/>
      <c r="AY30" s="4"/>
      <c r="AZ30" s="4"/>
    </row>
    <row r="31" spans="2:52" ht="15" customHeight="1" x14ac:dyDescent="0.25">
      <c r="B31" s="20"/>
      <c r="C31" s="4"/>
      <c r="D31" s="117"/>
      <c r="E31" s="117"/>
      <c r="F31" s="117"/>
      <c r="G31" s="109"/>
      <c r="H31" s="109"/>
      <c r="I31" s="109"/>
      <c r="J31" s="109"/>
      <c r="L31" s="52"/>
      <c r="M31" s="52"/>
      <c r="N31" s="52"/>
      <c r="Q31" s="4"/>
      <c r="R31" s="1"/>
      <c r="S31" s="9"/>
      <c r="T31" s="4"/>
      <c r="U31" s="4"/>
      <c r="V31" s="4"/>
      <c r="AC31" s="4"/>
      <c r="AD31" s="4"/>
      <c r="AE31" s="4"/>
      <c r="AF31" s="4"/>
      <c r="AG31" s="107">
        <v>0</v>
      </c>
      <c r="AH31" s="14">
        <f ca="1">AI24</f>
        <v>1.8640598001652769E-3</v>
      </c>
      <c r="AI31" s="14">
        <f ca="1">AH31</f>
        <v>1.8640598001652769E-3</v>
      </c>
      <c r="AJ31" s="14">
        <f ca="1">AH31</f>
        <v>1.8640598001652769E-3</v>
      </c>
      <c r="AK31" s="14">
        <f ca="1">AI25</f>
        <v>4.1324669402644778E-3</v>
      </c>
      <c r="AL31" s="14">
        <f ca="1">AK31-AJ31</f>
        <v>2.268407140099201E-3</v>
      </c>
      <c r="AM31" s="14">
        <f ca="1">AK31</f>
        <v>4.1324669402644778E-3</v>
      </c>
      <c r="AN31" s="14">
        <f ca="1">AI26</f>
        <v>1.0719476744186046E-2</v>
      </c>
      <c r="AO31" s="14">
        <f ca="1">AN31-AM31</f>
        <v>6.5870098039215686E-3</v>
      </c>
      <c r="AP31" s="14">
        <f ca="1">AN31</f>
        <v>1.0719476744186046E-2</v>
      </c>
      <c r="AQ31" s="14">
        <f ca="1">((X36-Z36)/2)+X36</f>
        <v>2.0530523255813955E-2</v>
      </c>
      <c r="AR31" s="10">
        <f ca="1">AQ31-AP31</f>
        <v>9.8110465116279088E-3</v>
      </c>
      <c r="AT31" s="4"/>
      <c r="AU31" s="4"/>
      <c r="AV31" s="4"/>
      <c r="AW31" s="4"/>
      <c r="AX31" s="4"/>
      <c r="AY31" s="4"/>
      <c r="AZ31" s="4"/>
    </row>
    <row r="32" spans="2:52" x14ac:dyDescent="0.25">
      <c r="B32" s="20"/>
      <c r="C32" s="4"/>
      <c r="D32" s="117"/>
      <c r="E32" s="117"/>
      <c r="F32" s="117"/>
      <c r="L32" s="52"/>
      <c r="M32" s="52"/>
      <c r="N32" s="52"/>
      <c r="Q32" s="4"/>
      <c r="R32" s="1"/>
      <c r="S32" s="9"/>
      <c r="T32" s="4"/>
      <c r="U32" s="4"/>
      <c r="V32" s="4"/>
      <c r="AC32" s="4"/>
      <c r="AD32" s="4"/>
      <c r="AE32" s="4"/>
      <c r="AF32" s="4"/>
      <c r="AT32" s="4"/>
      <c r="AU32" s="4"/>
      <c r="AV32" s="4"/>
      <c r="AW32" s="4"/>
      <c r="AX32" s="4"/>
      <c r="AY32" s="4"/>
      <c r="AZ32" s="4"/>
    </row>
    <row r="33" spans="2:64" x14ac:dyDescent="0.25">
      <c r="B33" s="20"/>
      <c r="M33" s="52"/>
      <c r="N33" s="52"/>
      <c r="Q33" s="4"/>
      <c r="R33" s="1"/>
      <c r="S33" s="77" t="s">
        <v>27</v>
      </c>
      <c r="T33" s="4"/>
      <c r="U33" s="4"/>
      <c r="V33" s="4"/>
      <c r="AC33" s="4"/>
      <c r="AM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2:64" ht="15.75" thickBot="1" x14ac:dyDescent="0.3">
      <c r="B34" s="20"/>
      <c r="L34" s="52" t="s">
        <v>39</v>
      </c>
      <c r="T34" s="104"/>
      <c r="W34" s="4"/>
      <c r="X34" s="253">
        <v>50000</v>
      </c>
      <c r="Y34" s="253"/>
      <c r="Z34" s="260">
        <v>150000</v>
      </c>
      <c r="AA34" s="260"/>
      <c r="AB34" s="260">
        <v>300000</v>
      </c>
      <c r="AC34" s="260"/>
      <c r="AD34" s="261">
        <v>450000</v>
      </c>
      <c r="AE34" s="261"/>
      <c r="AG34" t="s">
        <v>82</v>
      </c>
      <c r="AL34" s="168"/>
      <c r="AM34" s="174"/>
      <c r="AN34" s="104"/>
      <c r="AO34" s="104"/>
      <c r="AP34" s="175"/>
      <c r="AQ34" s="55"/>
      <c r="AR34" s="174"/>
      <c r="AS34" s="104"/>
      <c r="AT34" s="104"/>
      <c r="AU34" s="175"/>
      <c r="AV34" s="55"/>
      <c r="AW34" s="55"/>
      <c r="BE34" s="4"/>
      <c r="BF34" s="55"/>
      <c r="BG34" s="178"/>
      <c r="BH34" s="178"/>
      <c r="BI34" s="178"/>
      <c r="BJ34" s="178"/>
      <c r="BK34" s="178"/>
      <c r="BL34" s="178"/>
    </row>
    <row r="35" spans="2:64" ht="26.25" thickBot="1" x14ac:dyDescent="0.3">
      <c r="B35" s="20"/>
      <c r="C35" s="4"/>
      <c r="L35" s="26" t="s">
        <v>44</v>
      </c>
      <c r="M35" s="23">
        <v>50000</v>
      </c>
      <c r="N35" s="199">
        <v>150000</v>
      </c>
      <c r="O35" s="198">
        <v>300000</v>
      </c>
      <c r="P35" s="200">
        <v>450000</v>
      </c>
      <c r="Q35" s="114" t="s">
        <v>83</v>
      </c>
      <c r="S35" s="196">
        <v>50000</v>
      </c>
      <c r="T35" s="199">
        <v>150000</v>
      </c>
      <c r="U35" s="199">
        <v>300000</v>
      </c>
      <c r="V35" s="200">
        <v>450000</v>
      </c>
      <c r="W35" s="115"/>
      <c r="X35" s="199" t="s">
        <v>25</v>
      </c>
      <c r="Y35" s="199" t="s">
        <v>84</v>
      </c>
      <c r="Z35" s="199" t="s">
        <v>25</v>
      </c>
      <c r="AA35" s="199" t="s">
        <v>84</v>
      </c>
      <c r="AB35" s="199" t="s">
        <v>25</v>
      </c>
      <c r="AC35" s="199" t="s">
        <v>84</v>
      </c>
      <c r="AD35" s="199" t="s">
        <v>25</v>
      </c>
      <c r="AE35" s="199" t="s">
        <v>84</v>
      </c>
      <c r="AF35" s="164"/>
      <c r="AG35" s="170">
        <v>50000</v>
      </c>
      <c r="AH35" s="170">
        <v>150000</v>
      </c>
      <c r="AI35" s="170">
        <v>300000</v>
      </c>
      <c r="AJ35" s="170">
        <v>450000</v>
      </c>
      <c r="AK35" s="107" t="s">
        <v>45</v>
      </c>
      <c r="AM35" s="176"/>
      <c r="AN35" s="176"/>
      <c r="AO35" s="176"/>
      <c r="AP35" s="176"/>
      <c r="AQ35" s="55"/>
      <c r="AR35" s="55"/>
      <c r="AS35" s="55"/>
      <c r="AT35" s="55"/>
      <c r="AU35" s="55"/>
      <c r="AV35" s="55"/>
      <c r="AW35" s="55"/>
      <c r="BE35" s="4"/>
      <c r="BF35" s="55"/>
      <c r="BG35" s="178"/>
      <c r="BH35" s="178"/>
      <c r="BI35" s="178"/>
      <c r="BJ35" s="178"/>
      <c r="BK35" s="178"/>
      <c r="BL35" s="178"/>
    </row>
    <row r="36" spans="2:64" ht="25.5" x14ac:dyDescent="0.25">
      <c r="B36" s="20"/>
      <c r="C36" s="136" t="s">
        <v>85</v>
      </c>
      <c r="D36" s="149" t="s">
        <v>86</v>
      </c>
      <c r="E36" s="149" t="s">
        <v>87</v>
      </c>
      <c r="F36" s="149" t="s">
        <v>88</v>
      </c>
      <c r="G36" s="150" t="s">
        <v>89</v>
      </c>
      <c r="H36" s="119" t="s">
        <v>90</v>
      </c>
      <c r="I36" s="120" t="s">
        <v>86</v>
      </c>
      <c r="J36" s="121" t="s">
        <v>91</v>
      </c>
      <c r="K36" s="4"/>
      <c r="L36" s="27" t="s">
        <v>50</v>
      </c>
      <c r="M36" s="29">
        <f ca="1">X18</f>
        <v>1.1330666757265933E-6</v>
      </c>
      <c r="N36" s="28">
        <f ca="1">X19</f>
        <v>4.2160620492152316E-7</v>
      </c>
      <c r="O36" s="29">
        <f ca="1">X20</f>
        <v>1.7773594913358326E-7</v>
      </c>
      <c r="P36" s="28">
        <f ca="1">X21</f>
        <v>9.2613368130909294E-8</v>
      </c>
      <c r="Q36" s="113">
        <f t="shared" ref="Q36:Q57" ca="1" si="17">SUM(M36:N36)</f>
        <v>1.5546728806481164E-6</v>
      </c>
      <c r="S36" s="155">
        <f ca="1">W26</f>
        <v>7.2516267246501968E-5</v>
      </c>
      <c r="T36" s="155">
        <f ca="1">W27</f>
        <v>7.2516267246501982E-5</v>
      </c>
      <c r="U36" s="155">
        <f ca="1">W28</f>
        <v>7.2516267246501968E-5</v>
      </c>
      <c r="V36" s="155">
        <f ca="1">W29</f>
        <v>7.2516267246501968E-5</v>
      </c>
      <c r="W36" s="9"/>
      <c r="X36" s="10">
        <f ca="1">$E$18</f>
        <v>1.5625E-2</v>
      </c>
      <c r="Y36" s="10">
        <f ca="1">S36</f>
        <v>7.2516267246501968E-5</v>
      </c>
      <c r="Z36" s="10">
        <f ca="1">$E$19</f>
        <v>5.8139534883720929E-3</v>
      </c>
      <c r="AA36" s="10">
        <f ca="1">T36</f>
        <v>7.2516267246501982E-5</v>
      </c>
      <c r="AB36" s="10">
        <f ca="1">$E$20</f>
        <v>2.4509803921568627E-3</v>
      </c>
      <c r="AC36" s="10">
        <f ca="1">U36</f>
        <v>7.2516267246501968E-5</v>
      </c>
      <c r="AD36" s="10">
        <f ca="1">$E$21</f>
        <v>1.277139208173691E-3</v>
      </c>
      <c r="AE36" s="10">
        <f ca="1">V36</f>
        <v>7.2516267246501968E-5</v>
      </c>
      <c r="AG36" s="155">
        <f ca="1">$AR$31*Y36</f>
        <v>7.1146047080507036E-7</v>
      </c>
      <c r="AH36" s="155">
        <f ca="1">$AO$31*AA36</f>
        <v>4.7766536329650508E-7</v>
      </c>
      <c r="AI36" s="155">
        <f ca="1">$AL$31*AC36</f>
        <v>1.6449641839530689E-7</v>
      </c>
      <c r="AJ36" s="155">
        <f ca="1">$AI$31*AE36</f>
        <v>1.3517465863224627E-7</v>
      </c>
      <c r="AK36" s="181">
        <f ca="1">SUM(AG36:AJ36)</f>
        <v>1.4887969111291286E-6</v>
      </c>
      <c r="AM36" s="177"/>
      <c r="AN36" s="177"/>
      <c r="AO36" s="177"/>
      <c r="AP36" s="177"/>
      <c r="AQ36" s="55"/>
      <c r="AR36" s="177"/>
      <c r="AS36" s="177"/>
      <c r="AT36" s="177"/>
      <c r="AU36" s="177"/>
      <c r="AV36" s="177"/>
      <c r="AW36" s="55"/>
      <c r="AY36" s="2"/>
      <c r="BE36" s="4"/>
      <c r="BF36" s="177"/>
      <c r="BG36" s="178"/>
      <c r="BH36" s="178"/>
      <c r="BI36" s="178"/>
      <c r="BJ36" s="178"/>
      <c r="BK36" s="178"/>
      <c r="BL36" s="178"/>
    </row>
    <row r="37" spans="2:64" x14ac:dyDescent="0.25">
      <c r="B37" s="20"/>
      <c r="C37" s="151" t="s">
        <v>32</v>
      </c>
      <c r="D37" s="190">
        <v>75</v>
      </c>
      <c r="E37" s="190">
        <v>10</v>
      </c>
      <c r="F37" s="95">
        <f ca="1">ROUND(NORMINV(RAND(),D37,E37),0)</f>
        <v>64</v>
      </c>
      <c r="G37" s="118">
        <f ca="1">F37</f>
        <v>64</v>
      </c>
      <c r="H37" s="122">
        <f>D37-3*E37</f>
        <v>45</v>
      </c>
      <c r="I37" s="107">
        <f>D37</f>
        <v>75</v>
      </c>
      <c r="J37" s="123">
        <f>D37+3*E37</f>
        <v>105</v>
      </c>
      <c r="K37" s="4"/>
      <c r="L37" s="27" t="s">
        <v>51</v>
      </c>
      <c r="M37" s="35">
        <f ca="1">X18</f>
        <v>1.1330666757265933E-6</v>
      </c>
      <c r="N37" s="31">
        <f ca="1">X19</f>
        <v>4.2160620492152316E-7</v>
      </c>
      <c r="O37" s="34">
        <f ca="1">U20</f>
        <v>7.1985374605062179E-6</v>
      </c>
      <c r="P37" s="33">
        <f ca="1">U21</f>
        <v>3.7509620483863823E-6</v>
      </c>
      <c r="Q37" s="110">
        <f t="shared" ca="1" si="17"/>
        <v>1.5546728806481164E-6</v>
      </c>
      <c r="S37" s="155">
        <f ca="1">W26</f>
        <v>7.2516267246501968E-5</v>
      </c>
      <c r="T37" s="155">
        <f ca="1">W27</f>
        <v>7.2516267246501982E-5</v>
      </c>
      <c r="U37" s="156">
        <f ca="1">T28</f>
        <v>2.9370032838865368E-3</v>
      </c>
      <c r="V37" s="156">
        <f ca="1">T29</f>
        <v>2.9370032838865372E-3</v>
      </c>
      <c r="X37" s="10">
        <f t="shared" ref="X37:X57" ca="1" si="18">$E$18</f>
        <v>1.5625E-2</v>
      </c>
      <c r="Y37" s="10">
        <f t="shared" ref="Y37:Y57" ca="1" si="19">S37</f>
        <v>7.2516267246501968E-5</v>
      </c>
      <c r="Z37" s="10">
        <f t="shared" ref="Z37:Z57" ca="1" si="20">$E$19</f>
        <v>5.8139534883720929E-3</v>
      </c>
      <c r="AA37" s="10">
        <f t="shared" ref="AA37:AA57" ca="1" si="21">T37</f>
        <v>7.2516267246501982E-5</v>
      </c>
      <c r="AB37" s="10">
        <f t="shared" ref="AB37:AB57" ca="1" si="22">$E$20</f>
        <v>2.4509803921568627E-3</v>
      </c>
      <c r="AC37" s="10">
        <f t="shared" ref="AC37:AC57" ca="1" si="23">U37</f>
        <v>2.9370032838865368E-3</v>
      </c>
      <c r="AD37" s="10">
        <f t="shared" ref="AD37:AD57" ca="1" si="24">$E$21</f>
        <v>1.277139208173691E-3</v>
      </c>
      <c r="AE37" s="10">
        <f t="shared" ref="AE37:AE57" ca="1" si="25">V37</f>
        <v>2.9370032838865372E-3</v>
      </c>
      <c r="AG37" s="155">
        <f t="shared" ref="AG37:AG57" ca="1" si="26">$AR$31*Y37</f>
        <v>7.1146047080507036E-7</v>
      </c>
      <c r="AH37" s="155">
        <f t="shared" ref="AH37:AH57" ca="1" si="27">$AO$31*AA37</f>
        <v>4.7766536329650508E-7</v>
      </c>
      <c r="AI37" s="156">
        <f t="shared" ref="AI37:AI57" ca="1" si="28">$AL$31*AC37</f>
        <v>6.6623192196630202E-6</v>
      </c>
      <c r="AJ37" s="156">
        <f t="shared" ref="AJ37:AJ57" ca="1" si="29">$AI$31*AE37</f>
        <v>5.4747497544463001E-6</v>
      </c>
      <c r="AK37" s="181">
        <f t="shared" ref="AK37:AK57" ca="1" si="30">SUM(AG37:AJ37)</f>
        <v>1.3326194808210894E-5</v>
      </c>
      <c r="AL37" s="4"/>
      <c r="AM37" s="177"/>
      <c r="AN37" s="177"/>
      <c r="AO37" s="177"/>
      <c r="AP37" s="177"/>
      <c r="AQ37" s="55"/>
      <c r="AR37" s="177"/>
      <c r="AS37" s="177"/>
      <c r="AT37" s="177"/>
      <c r="AU37" s="177"/>
      <c r="AV37" s="177"/>
      <c r="AW37" s="55"/>
      <c r="AY37" s="2"/>
      <c r="BE37" s="4"/>
      <c r="BF37" s="55"/>
      <c r="BG37" s="178"/>
      <c r="BH37" s="178"/>
      <c r="BI37" s="178"/>
      <c r="BJ37" s="178"/>
      <c r="BK37" s="178"/>
      <c r="BL37" s="178"/>
    </row>
    <row r="38" spans="2:64" x14ac:dyDescent="0.25">
      <c r="B38" s="20"/>
      <c r="C38" s="151" t="s">
        <v>33</v>
      </c>
      <c r="D38" s="190">
        <v>175</v>
      </c>
      <c r="E38" s="190">
        <v>30</v>
      </c>
      <c r="F38" s="95">
        <f t="shared" ref="F38:F40" ca="1" si="31">ROUND(NORMINV(RAND(),D38,E38),0)</f>
        <v>172</v>
      </c>
      <c r="G38" s="118">
        <f t="shared" ref="G38:G40" ca="1" si="32">F38</f>
        <v>172</v>
      </c>
      <c r="H38" s="122">
        <f t="shared" ref="H38:H40" si="33">D38-3*E38</f>
        <v>85</v>
      </c>
      <c r="I38" s="107">
        <f t="shared" ref="I38:I40" si="34">D38</f>
        <v>175</v>
      </c>
      <c r="J38" s="123">
        <f t="shared" ref="J38:J40" si="35">D38+3*E38</f>
        <v>265</v>
      </c>
      <c r="K38" s="4"/>
      <c r="L38" s="27" t="s">
        <v>52</v>
      </c>
      <c r="M38" s="35">
        <f ca="1">X18</f>
        <v>1.1330666757265933E-6</v>
      </c>
      <c r="N38" s="36">
        <f ca="1">R19</f>
        <v>3.7031071971293778E-6</v>
      </c>
      <c r="O38" s="37">
        <f ca="1">R20</f>
        <v>1.5611138183976789E-6</v>
      </c>
      <c r="P38" s="36">
        <f ca="1">R21</f>
        <v>8.134539436861469E-7</v>
      </c>
      <c r="Q38" s="110">
        <f t="shared" ca="1" si="17"/>
        <v>4.8361738728559713E-6</v>
      </c>
      <c r="S38" s="155">
        <f ca="1">W29</f>
        <v>7.2516267246501968E-5</v>
      </c>
      <c r="T38" s="159">
        <f ca="1">Q27</f>
        <v>6.3693443790625295E-4</v>
      </c>
      <c r="U38" s="159">
        <f ca="1">Q28</f>
        <v>6.3693443790625306E-4</v>
      </c>
      <c r="V38" s="159">
        <f ca="1">Q29</f>
        <v>6.3693443790625295E-4</v>
      </c>
      <c r="X38" s="10">
        <f t="shared" ca="1" si="18"/>
        <v>1.5625E-2</v>
      </c>
      <c r="Y38" s="10">
        <f t="shared" ca="1" si="19"/>
        <v>7.2516267246501968E-5</v>
      </c>
      <c r="Z38" s="10">
        <f t="shared" ca="1" si="20"/>
        <v>5.8139534883720929E-3</v>
      </c>
      <c r="AA38" s="10">
        <f t="shared" ca="1" si="21"/>
        <v>6.3693443790625295E-4</v>
      </c>
      <c r="AB38" s="10">
        <f t="shared" ca="1" si="22"/>
        <v>2.4509803921568627E-3</v>
      </c>
      <c r="AC38" s="10">
        <f t="shared" ca="1" si="23"/>
        <v>6.3693443790625306E-4</v>
      </c>
      <c r="AD38" s="10">
        <f t="shared" ca="1" si="24"/>
        <v>1.277139208173691E-3</v>
      </c>
      <c r="AE38" s="10">
        <f t="shared" ca="1" si="25"/>
        <v>6.3693443790625295E-4</v>
      </c>
      <c r="AG38" s="155">
        <f t="shared" ca="1" si="26"/>
        <v>7.1146047080507036E-7</v>
      </c>
      <c r="AH38" s="159">
        <f t="shared" ca="1" si="27"/>
        <v>4.1954933869437618E-6</v>
      </c>
      <c r="AI38" s="159">
        <f t="shared" ca="1" si="28"/>
        <v>1.4448266267216157E-6</v>
      </c>
      <c r="AJ38" s="159">
        <f t="shared" ca="1" si="29"/>
        <v>1.1872838810419128E-6</v>
      </c>
      <c r="AK38" s="181">
        <f t="shared" ca="1" si="30"/>
        <v>7.5390643655123607E-6</v>
      </c>
      <c r="AL38" s="4"/>
      <c r="AM38" s="177"/>
      <c r="AN38" s="177"/>
      <c r="AO38" s="177"/>
      <c r="AP38" s="177"/>
      <c r="AQ38" s="55"/>
      <c r="AR38" s="177"/>
      <c r="AS38" s="177"/>
      <c r="AT38" s="177"/>
      <c r="AU38" s="177"/>
      <c r="AV38" s="177"/>
      <c r="AW38" s="55"/>
      <c r="AY38" s="2"/>
      <c r="BE38" s="4"/>
      <c r="BF38" s="55"/>
      <c r="BG38" s="178"/>
      <c r="BH38" s="178"/>
      <c r="BI38" s="178"/>
      <c r="BJ38" s="178"/>
      <c r="BK38" s="178"/>
      <c r="BL38" s="178"/>
    </row>
    <row r="39" spans="2:64" x14ac:dyDescent="0.25">
      <c r="B39" s="20"/>
      <c r="C39" s="151" t="s">
        <v>34</v>
      </c>
      <c r="D39" s="190">
        <v>350</v>
      </c>
      <c r="E39" s="190">
        <v>60</v>
      </c>
      <c r="F39" s="95">
        <f t="shared" ca="1" si="31"/>
        <v>408</v>
      </c>
      <c r="G39" s="118">
        <f t="shared" ca="1" si="32"/>
        <v>408</v>
      </c>
      <c r="H39" s="122">
        <f t="shared" si="33"/>
        <v>170</v>
      </c>
      <c r="I39" s="107">
        <f t="shared" si="34"/>
        <v>350</v>
      </c>
      <c r="J39" s="123">
        <f t="shared" si="35"/>
        <v>530</v>
      </c>
      <c r="K39" s="4"/>
      <c r="L39" s="27" t="s">
        <v>53</v>
      </c>
      <c r="M39" s="37">
        <f ca="1">R18</f>
        <v>9.952100592285204E-6</v>
      </c>
      <c r="N39" s="36">
        <f ca="1">R19</f>
        <v>3.7031071971293778E-6</v>
      </c>
      <c r="O39" s="37">
        <f ca="1">R20</f>
        <v>1.5611138183976789E-6</v>
      </c>
      <c r="P39" s="36">
        <f ca="1">R21</f>
        <v>8.134539436861469E-7</v>
      </c>
      <c r="Q39" s="110">
        <f t="shared" ca="1" si="17"/>
        <v>1.3655207789414581E-5</v>
      </c>
      <c r="S39" s="159">
        <f ca="1">Q26</f>
        <v>6.3693443790625306E-4</v>
      </c>
      <c r="T39" s="159">
        <f ca="1">Q27</f>
        <v>6.3693443790625295E-4</v>
      </c>
      <c r="U39" s="159">
        <f ca="1">Q28</f>
        <v>6.3693443790625306E-4</v>
      </c>
      <c r="V39" s="159">
        <f ca="1">Q29</f>
        <v>6.3693443790625295E-4</v>
      </c>
      <c r="X39" s="10">
        <f t="shared" ca="1" si="18"/>
        <v>1.5625E-2</v>
      </c>
      <c r="Y39" s="10">
        <f t="shared" ca="1" si="19"/>
        <v>6.3693443790625306E-4</v>
      </c>
      <c r="Z39" s="10">
        <f t="shared" ca="1" si="20"/>
        <v>5.8139534883720929E-3</v>
      </c>
      <c r="AA39" s="10">
        <f t="shared" ca="1" si="21"/>
        <v>6.3693443790625295E-4</v>
      </c>
      <c r="AB39" s="10">
        <f t="shared" ca="1" si="22"/>
        <v>2.4509803921568627E-3</v>
      </c>
      <c r="AC39" s="10">
        <f t="shared" ca="1" si="23"/>
        <v>6.3693443790625306E-4</v>
      </c>
      <c r="AD39" s="10">
        <f t="shared" ca="1" si="24"/>
        <v>1.277139208173691E-3</v>
      </c>
      <c r="AE39" s="10">
        <f t="shared" ca="1" si="25"/>
        <v>6.3693443790625295E-4</v>
      </c>
      <c r="AG39" s="159">
        <f t="shared" ca="1" si="26"/>
        <v>6.2489933951558266E-6</v>
      </c>
      <c r="AH39" s="159">
        <f t="shared" ca="1" si="27"/>
        <v>4.1954933869437618E-6</v>
      </c>
      <c r="AI39" s="159">
        <f t="shared" ca="1" si="28"/>
        <v>1.4448266267216157E-6</v>
      </c>
      <c r="AJ39" s="159">
        <f t="shared" ca="1" si="29"/>
        <v>1.1872838810419128E-6</v>
      </c>
      <c r="AK39" s="181">
        <f t="shared" ca="1" si="30"/>
        <v>1.3076597289863116E-5</v>
      </c>
      <c r="AL39" s="4"/>
      <c r="AM39" s="177"/>
      <c r="AN39" s="177"/>
      <c r="AO39" s="177"/>
      <c r="AP39" s="177"/>
      <c r="AQ39" s="55"/>
      <c r="AR39" s="177"/>
      <c r="AS39" s="177"/>
      <c r="AT39" s="177"/>
      <c r="AU39" s="177"/>
      <c r="AV39" s="177"/>
      <c r="AW39" s="55"/>
      <c r="AY39" s="2"/>
      <c r="BE39" s="4"/>
      <c r="BF39" s="55"/>
      <c r="BG39" s="178"/>
      <c r="BH39" s="178"/>
      <c r="BI39" s="178"/>
      <c r="BJ39" s="178"/>
      <c r="BK39" s="178"/>
      <c r="BL39" s="178"/>
    </row>
    <row r="40" spans="2:64" ht="17.25" customHeight="1" thickBot="1" x14ac:dyDescent="0.3">
      <c r="B40" s="20"/>
      <c r="C40" s="152" t="s">
        <v>35</v>
      </c>
      <c r="D40" s="145">
        <v>750</v>
      </c>
      <c r="E40" s="145">
        <v>100</v>
      </c>
      <c r="F40" s="153">
        <f t="shared" ca="1" si="31"/>
        <v>783</v>
      </c>
      <c r="G40" s="154">
        <f t="shared" ca="1" si="32"/>
        <v>783</v>
      </c>
      <c r="H40" s="124">
        <f t="shared" si="33"/>
        <v>450</v>
      </c>
      <c r="I40" s="125">
        <f t="shared" si="34"/>
        <v>750</v>
      </c>
      <c r="J40" s="126">
        <f t="shared" si="35"/>
        <v>1050</v>
      </c>
      <c r="K40" s="4"/>
      <c r="L40" s="27" t="s">
        <v>54</v>
      </c>
      <c r="M40" s="35">
        <f ca="1">X18</f>
        <v>1.1330666757265933E-6</v>
      </c>
      <c r="N40" s="36">
        <f ca="1">R19</f>
        <v>3.7031071971293778E-6</v>
      </c>
      <c r="O40" s="37">
        <f ca="1">R20</f>
        <v>1.5611138183976789E-6</v>
      </c>
      <c r="P40" s="38">
        <f ca="1">O21</f>
        <v>1.0131756662935486E-5</v>
      </c>
      <c r="Q40" s="110">
        <f t="shared" ca="1" si="17"/>
        <v>4.8361738728559713E-6</v>
      </c>
      <c r="S40" s="155">
        <f ca="1">W26</f>
        <v>7.2516267246501968E-5</v>
      </c>
      <c r="T40" s="159">
        <f ca="1">Q27</f>
        <v>6.3693443790625295E-4</v>
      </c>
      <c r="U40" s="159">
        <f ca="1">Q28</f>
        <v>6.3693443790625306E-4</v>
      </c>
      <c r="V40" s="160">
        <f ca="1">N29</f>
        <v>7.9331654670784842E-3</v>
      </c>
      <c r="X40" s="10">
        <f t="shared" ca="1" si="18"/>
        <v>1.5625E-2</v>
      </c>
      <c r="Y40" s="10">
        <f t="shared" ca="1" si="19"/>
        <v>7.2516267246501968E-5</v>
      </c>
      <c r="Z40" s="10">
        <f t="shared" ca="1" si="20"/>
        <v>5.8139534883720929E-3</v>
      </c>
      <c r="AA40" s="10">
        <f t="shared" ca="1" si="21"/>
        <v>6.3693443790625295E-4</v>
      </c>
      <c r="AB40" s="10">
        <f t="shared" ca="1" si="22"/>
        <v>2.4509803921568627E-3</v>
      </c>
      <c r="AC40" s="10">
        <f t="shared" ca="1" si="23"/>
        <v>6.3693443790625306E-4</v>
      </c>
      <c r="AD40" s="10">
        <f t="shared" ca="1" si="24"/>
        <v>1.277139208173691E-3</v>
      </c>
      <c r="AE40" s="10">
        <f t="shared" ca="1" si="25"/>
        <v>7.9331654670784842E-3</v>
      </c>
      <c r="AG40" s="155">
        <f t="shared" ca="1" si="26"/>
        <v>7.1146047080507036E-7</v>
      </c>
      <c r="AH40" s="159">
        <f t="shared" ca="1" si="27"/>
        <v>4.1954933869437618E-6</v>
      </c>
      <c r="AI40" s="159">
        <f t="shared" ca="1" si="28"/>
        <v>1.4448266267216157E-6</v>
      </c>
      <c r="AJ40" s="160">
        <f t="shared" ca="1" si="29"/>
        <v>1.4787894835240395E-5</v>
      </c>
      <c r="AK40" s="181">
        <f t="shared" ca="1" si="30"/>
        <v>2.1139675319710843E-5</v>
      </c>
      <c r="AL40" s="4"/>
      <c r="AM40" s="177"/>
      <c r="AN40" s="177"/>
      <c r="AO40" s="177"/>
      <c r="AP40" s="177"/>
      <c r="AQ40" s="55"/>
      <c r="AR40" s="177"/>
      <c r="AS40" s="177"/>
      <c r="AT40" s="177"/>
      <c r="AU40" s="177"/>
      <c r="AV40" s="177"/>
      <c r="AW40" s="55"/>
      <c r="AY40" s="2"/>
      <c r="BE40" s="4"/>
      <c r="BF40" s="177"/>
      <c r="BG40" s="179"/>
      <c r="BH40" s="180"/>
      <c r="BI40" s="178"/>
      <c r="BJ40" s="178"/>
      <c r="BK40" s="178"/>
      <c r="BL40" s="178"/>
    </row>
    <row r="41" spans="2:64" x14ac:dyDescent="0.25">
      <c r="B41" s="20"/>
      <c r="C41" s="136"/>
      <c r="D41" s="129" t="s">
        <v>92</v>
      </c>
      <c r="E41" s="129" t="s">
        <v>92</v>
      </c>
      <c r="F41" s="127" t="s">
        <v>92</v>
      </c>
      <c r="G41" s="137" t="s">
        <v>93</v>
      </c>
      <c r="H41" s="127" t="s">
        <v>92</v>
      </c>
      <c r="I41" s="127" t="s">
        <v>92</v>
      </c>
      <c r="J41" s="128" t="s">
        <v>92</v>
      </c>
      <c r="K41" s="4"/>
      <c r="L41" s="27" t="s">
        <v>55</v>
      </c>
      <c r="M41" s="37">
        <f ca="1">R18</f>
        <v>9.952100592285204E-6</v>
      </c>
      <c r="N41" s="36">
        <f ca="1">R19</f>
        <v>3.7031071971293778E-6</v>
      </c>
      <c r="O41" s="37">
        <f ca="1">R20</f>
        <v>1.5611138183976789E-6</v>
      </c>
      <c r="P41" s="38">
        <f ca="1">O21</f>
        <v>1.0131756662935486E-5</v>
      </c>
      <c r="Q41" s="110">
        <f t="shared" ca="1" si="17"/>
        <v>1.3655207789414581E-5</v>
      </c>
      <c r="S41" s="159">
        <f ca="1">Q26</f>
        <v>6.3693443790625306E-4</v>
      </c>
      <c r="T41" s="159">
        <f ca="1">Q27</f>
        <v>6.3693443790625295E-4</v>
      </c>
      <c r="U41" s="159">
        <f ca="1">Q28</f>
        <v>6.3693443790625306E-4</v>
      </c>
      <c r="V41" s="161">
        <f ca="1">N29</f>
        <v>7.9331654670784842E-3</v>
      </c>
      <c r="X41" s="10">
        <f t="shared" ca="1" si="18"/>
        <v>1.5625E-2</v>
      </c>
      <c r="Y41" s="10">
        <f t="shared" ca="1" si="19"/>
        <v>6.3693443790625306E-4</v>
      </c>
      <c r="Z41" s="10">
        <f t="shared" ca="1" si="20"/>
        <v>5.8139534883720929E-3</v>
      </c>
      <c r="AA41" s="10">
        <f t="shared" ca="1" si="21"/>
        <v>6.3693443790625295E-4</v>
      </c>
      <c r="AB41" s="10">
        <f t="shared" ca="1" si="22"/>
        <v>2.4509803921568627E-3</v>
      </c>
      <c r="AC41" s="10">
        <f t="shared" ca="1" si="23"/>
        <v>6.3693443790625306E-4</v>
      </c>
      <c r="AD41" s="10">
        <f t="shared" ca="1" si="24"/>
        <v>1.277139208173691E-3</v>
      </c>
      <c r="AE41" s="10">
        <f t="shared" ca="1" si="25"/>
        <v>7.9331654670784842E-3</v>
      </c>
      <c r="AG41" s="159">
        <f t="shared" ca="1" si="26"/>
        <v>6.2489933951558266E-6</v>
      </c>
      <c r="AH41" s="159">
        <f t="shared" ca="1" si="27"/>
        <v>4.1954933869437618E-6</v>
      </c>
      <c r="AI41" s="159">
        <f t="shared" ca="1" si="28"/>
        <v>1.4448266267216157E-6</v>
      </c>
      <c r="AJ41" s="161">
        <f t="shared" ca="1" si="29"/>
        <v>1.4787894835240395E-5</v>
      </c>
      <c r="AK41" s="181">
        <f t="shared" ca="1" si="30"/>
        <v>2.6677208244061598E-5</v>
      </c>
      <c r="AL41" s="4"/>
      <c r="AM41" s="177"/>
      <c r="AN41" s="177"/>
      <c r="AO41" s="177"/>
      <c r="AP41" s="177"/>
      <c r="AQ41" s="55"/>
      <c r="AR41" s="177"/>
      <c r="AS41" s="177"/>
      <c r="AT41" s="177"/>
      <c r="AU41" s="177"/>
      <c r="AV41" s="177"/>
      <c r="AW41" s="55"/>
      <c r="AY41" s="2"/>
      <c r="BE41" s="4"/>
      <c r="BF41" s="177"/>
      <c r="BG41" s="179"/>
      <c r="BH41" s="180"/>
      <c r="BI41" s="178"/>
      <c r="BJ41" s="178"/>
      <c r="BK41" s="178"/>
      <c r="BL41" s="178"/>
    </row>
    <row r="42" spans="2:64" x14ac:dyDescent="0.25">
      <c r="B42" s="20"/>
      <c r="C42" s="192" t="s">
        <v>10</v>
      </c>
      <c r="D42" s="12">
        <v>75</v>
      </c>
      <c r="E42" s="12">
        <v>2</v>
      </c>
      <c r="F42" s="95">
        <f ca="1">NORMINV(RAND(),D42,E42)</f>
        <v>71.598734751278926</v>
      </c>
      <c r="G42" s="98">
        <f ca="1">F42/100</f>
        <v>0.71598734751278925</v>
      </c>
      <c r="H42" s="107">
        <f>D42-3*E42</f>
        <v>69</v>
      </c>
      <c r="I42" s="107">
        <f>D42</f>
        <v>75</v>
      </c>
      <c r="J42" s="123">
        <f>D42+3*E42</f>
        <v>81</v>
      </c>
      <c r="K42" s="4"/>
      <c r="L42" s="27" t="s">
        <v>56</v>
      </c>
      <c r="M42" s="35">
        <f ca="1">X18</f>
        <v>1.1330666757265933E-6</v>
      </c>
      <c r="N42" s="36">
        <f ca="1">R19</f>
        <v>3.7031071971293778E-6</v>
      </c>
      <c r="O42" s="39">
        <f ca="1">O20</f>
        <v>1.9444033007545308E-5</v>
      </c>
      <c r="P42" s="38">
        <f ca="1">O21</f>
        <v>1.0131756662935486E-5</v>
      </c>
      <c r="Q42" s="110">
        <f t="shared" ca="1" si="17"/>
        <v>4.8361738728559713E-6</v>
      </c>
      <c r="S42" s="155">
        <f ca="1">W26</f>
        <v>7.2516267246501968E-5</v>
      </c>
      <c r="T42" s="159">
        <f ca="1">Q27</f>
        <v>6.3693443790625295E-4</v>
      </c>
      <c r="U42" s="160">
        <f ca="1">N28</f>
        <v>7.933165467078486E-3</v>
      </c>
      <c r="V42" s="161">
        <f ca="1">N29</f>
        <v>7.9331654670784842E-3</v>
      </c>
      <c r="X42" s="10">
        <f t="shared" ca="1" si="18"/>
        <v>1.5625E-2</v>
      </c>
      <c r="Y42" s="10">
        <f t="shared" ca="1" si="19"/>
        <v>7.2516267246501968E-5</v>
      </c>
      <c r="Z42" s="10">
        <f t="shared" ca="1" si="20"/>
        <v>5.8139534883720929E-3</v>
      </c>
      <c r="AA42" s="10">
        <f t="shared" ca="1" si="21"/>
        <v>6.3693443790625295E-4</v>
      </c>
      <c r="AB42" s="10">
        <f t="shared" ca="1" si="22"/>
        <v>2.4509803921568627E-3</v>
      </c>
      <c r="AC42" s="10">
        <f t="shared" ca="1" si="23"/>
        <v>7.933165467078486E-3</v>
      </c>
      <c r="AD42" s="10">
        <f t="shared" ca="1" si="24"/>
        <v>1.277139208173691E-3</v>
      </c>
      <c r="AE42" s="10">
        <f t="shared" ca="1" si="25"/>
        <v>7.9331654670784842E-3</v>
      </c>
      <c r="AG42" s="155">
        <f t="shared" ca="1" si="26"/>
        <v>7.1146047080507036E-7</v>
      </c>
      <c r="AH42" s="159">
        <f t="shared" ca="1" si="27"/>
        <v>4.1954933869437618E-6</v>
      </c>
      <c r="AI42" s="160">
        <f t="shared" ca="1" si="28"/>
        <v>1.7995649189109252E-5</v>
      </c>
      <c r="AJ42" s="161">
        <f t="shared" ca="1" si="29"/>
        <v>1.4787894835240395E-5</v>
      </c>
      <c r="AK42" s="181">
        <f t="shared" ca="1" si="30"/>
        <v>3.7690497882098478E-5</v>
      </c>
      <c r="AL42" s="4"/>
      <c r="AM42" s="177"/>
      <c r="AN42" s="177"/>
      <c r="AO42" s="177"/>
      <c r="AP42" s="177"/>
      <c r="AQ42" s="55"/>
      <c r="AR42" s="177"/>
      <c r="AS42" s="177"/>
      <c r="AT42" s="177"/>
      <c r="AU42" s="177"/>
      <c r="AV42" s="177"/>
      <c r="AW42" s="55"/>
      <c r="AY42" s="2"/>
      <c r="BE42" s="4"/>
      <c r="BF42" s="177"/>
      <c r="BG42" s="179"/>
      <c r="BH42" s="180"/>
      <c r="BI42" s="178"/>
      <c r="BJ42" s="178"/>
      <c r="BK42" s="178"/>
      <c r="BL42" s="178"/>
    </row>
    <row r="43" spans="2:64" x14ac:dyDescent="0.25">
      <c r="B43" s="20"/>
      <c r="C43" s="138" t="s">
        <v>94</v>
      </c>
      <c r="D43" s="12">
        <v>100</v>
      </c>
      <c r="E43" s="15"/>
      <c r="F43" s="15"/>
      <c r="G43" s="97">
        <f>D43/100</f>
        <v>1</v>
      </c>
      <c r="H43" s="107">
        <f>D43</f>
        <v>100</v>
      </c>
      <c r="I43" s="107">
        <f>D43</f>
        <v>100</v>
      </c>
      <c r="J43" s="123">
        <f>D43</f>
        <v>100</v>
      </c>
      <c r="K43" s="4"/>
      <c r="L43" s="27" t="s">
        <v>57</v>
      </c>
      <c r="M43" s="37">
        <f ca="1">R18</f>
        <v>9.952100592285204E-6</v>
      </c>
      <c r="N43" s="36">
        <f ca="1">R19</f>
        <v>3.7031071971293778E-6</v>
      </c>
      <c r="O43" s="39">
        <f ca="1">O20</f>
        <v>1.9444033007545308E-5</v>
      </c>
      <c r="P43" s="38">
        <f ca="1">O21</f>
        <v>1.0131756662935486E-5</v>
      </c>
      <c r="Q43" s="110">
        <f t="shared" ca="1" si="17"/>
        <v>1.3655207789414581E-5</v>
      </c>
      <c r="S43" s="159">
        <f ca="1">Q26</f>
        <v>6.3693443790625306E-4</v>
      </c>
      <c r="T43" s="159">
        <f ca="1">Q27</f>
        <v>6.3693443790625295E-4</v>
      </c>
      <c r="U43" s="160">
        <f ca="1">N28</f>
        <v>7.933165467078486E-3</v>
      </c>
      <c r="V43" s="161">
        <f ca="1">N29</f>
        <v>7.9331654670784842E-3</v>
      </c>
      <c r="X43" s="10">
        <f t="shared" ca="1" si="18"/>
        <v>1.5625E-2</v>
      </c>
      <c r="Y43" s="10">
        <f t="shared" ca="1" si="19"/>
        <v>6.3693443790625306E-4</v>
      </c>
      <c r="Z43" s="10">
        <f t="shared" ca="1" si="20"/>
        <v>5.8139534883720929E-3</v>
      </c>
      <c r="AA43" s="10">
        <f t="shared" ca="1" si="21"/>
        <v>6.3693443790625295E-4</v>
      </c>
      <c r="AB43" s="10">
        <f t="shared" ca="1" si="22"/>
        <v>2.4509803921568627E-3</v>
      </c>
      <c r="AC43" s="10">
        <f t="shared" ca="1" si="23"/>
        <v>7.933165467078486E-3</v>
      </c>
      <c r="AD43" s="10">
        <f t="shared" ca="1" si="24"/>
        <v>1.277139208173691E-3</v>
      </c>
      <c r="AE43" s="10">
        <f t="shared" ca="1" si="25"/>
        <v>7.9331654670784842E-3</v>
      </c>
      <c r="AG43" s="159">
        <f t="shared" ca="1" si="26"/>
        <v>6.2489933951558266E-6</v>
      </c>
      <c r="AH43" s="159">
        <f t="shared" ca="1" si="27"/>
        <v>4.1954933869437618E-6</v>
      </c>
      <c r="AI43" s="160">
        <f t="shared" ca="1" si="28"/>
        <v>1.7995649189109252E-5</v>
      </c>
      <c r="AJ43" s="161">
        <f t="shared" ca="1" si="29"/>
        <v>1.4787894835240395E-5</v>
      </c>
      <c r="AK43" s="181">
        <f t="shared" ca="1" si="30"/>
        <v>4.3228030806449236E-5</v>
      </c>
      <c r="AL43" s="4"/>
      <c r="AM43" s="177"/>
      <c r="AN43" s="177"/>
      <c r="AO43" s="177"/>
      <c r="AP43" s="177"/>
      <c r="AQ43" s="55"/>
      <c r="AR43" s="177"/>
      <c r="AS43" s="177"/>
      <c r="AT43" s="177"/>
      <c r="AU43" s="177"/>
      <c r="AV43" s="177"/>
      <c r="AW43" s="55"/>
      <c r="AY43" s="2"/>
      <c r="BE43" s="4"/>
      <c r="BF43" s="177"/>
      <c r="BG43" s="179"/>
      <c r="BH43" s="180"/>
      <c r="BI43" s="178"/>
      <c r="BJ43" s="178"/>
      <c r="BK43" s="178"/>
      <c r="BL43" s="178"/>
    </row>
    <row r="44" spans="2:64" x14ac:dyDescent="0.25">
      <c r="B44" s="20"/>
      <c r="C44" s="138" t="s">
        <v>95</v>
      </c>
      <c r="D44" s="12">
        <v>75</v>
      </c>
      <c r="E44" s="12">
        <v>5</v>
      </c>
      <c r="F44" s="95">
        <f ca="1">NORMINV(RAND(),D44,E44)</f>
        <v>80.740059089213361</v>
      </c>
      <c r="G44" s="98">
        <f ca="1">F44/100</f>
        <v>0.80740059089213356</v>
      </c>
      <c r="H44" s="76">
        <f>(D44-3*E44)</f>
        <v>60</v>
      </c>
      <c r="I44" s="76">
        <f>D44</f>
        <v>75</v>
      </c>
      <c r="J44" s="130">
        <f>(D44+3*E44)</f>
        <v>90</v>
      </c>
      <c r="K44" s="4"/>
      <c r="L44" s="27" t="s">
        <v>58</v>
      </c>
      <c r="M44" s="35">
        <f ca="1">X18</f>
        <v>1.1330666757265933E-6</v>
      </c>
      <c r="N44" s="31">
        <f ca="1">X19</f>
        <v>4.2160620492152316E-7</v>
      </c>
      <c r="O44" s="39">
        <f ca="1">O20</f>
        <v>1.9444033007545308E-5</v>
      </c>
      <c r="P44" s="38">
        <f ca="1">O21</f>
        <v>1.0131756662935486E-5</v>
      </c>
      <c r="Q44" s="110">
        <f t="shared" ca="1" si="17"/>
        <v>1.5546728806481164E-6</v>
      </c>
      <c r="S44" s="155">
        <f ca="1">W26</f>
        <v>7.2516267246501968E-5</v>
      </c>
      <c r="T44" s="155">
        <f ca="1">W26</f>
        <v>7.2516267246501968E-5</v>
      </c>
      <c r="U44" s="160">
        <f ca="1">N28</f>
        <v>7.933165467078486E-3</v>
      </c>
      <c r="V44" s="161">
        <f ca="1">N29</f>
        <v>7.9331654670784842E-3</v>
      </c>
      <c r="X44" s="10">
        <f t="shared" ca="1" si="18"/>
        <v>1.5625E-2</v>
      </c>
      <c r="Y44" s="10">
        <f t="shared" ca="1" si="19"/>
        <v>7.2516267246501968E-5</v>
      </c>
      <c r="Z44" s="10">
        <f t="shared" ca="1" si="20"/>
        <v>5.8139534883720929E-3</v>
      </c>
      <c r="AA44" s="10">
        <f t="shared" ca="1" si="21"/>
        <v>7.2516267246501968E-5</v>
      </c>
      <c r="AB44" s="10">
        <f t="shared" ca="1" si="22"/>
        <v>2.4509803921568627E-3</v>
      </c>
      <c r="AC44" s="10">
        <f t="shared" ca="1" si="23"/>
        <v>7.933165467078486E-3</v>
      </c>
      <c r="AD44" s="10">
        <f t="shared" ca="1" si="24"/>
        <v>1.277139208173691E-3</v>
      </c>
      <c r="AE44" s="10">
        <f t="shared" ca="1" si="25"/>
        <v>7.9331654670784842E-3</v>
      </c>
      <c r="AG44" s="155">
        <f t="shared" ca="1" si="26"/>
        <v>7.1146047080507036E-7</v>
      </c>
      <c r="AH44" s="155">
        <f t="shared" ca="1" si="27"/>
        <v>4.7766536329650497E-7</v>
      </c>
      <c r="AI44" s="160">
        <f t="shared" ca="1" si="28"/>
        <v>1.7995649189109252E-5</v>
      </c>
      <c r="AJ44" s="161">
        <f t="shared" ca="1" si="29"/>
        <v>1.4787894835240395E-5</v>
      </c>
      <c r="AK44" s="181">
        <f t="shared" ca="1" si="30"/>
        <v>3.3972669858451225E-5</v>
      </c>
      <c r="AL44" s="4"/>
      <c r="AM44" s="177"/>
      <c r="AN44" s="177"/>
      <c r="AO44" s="177"/>
      <c r="AP44" s="177"/>
      <c r="AQ44" s="55"/>
      <c r="AR44" s="177"/>
      <c r="AS44" s="177"/>
      <c r="AT44" s="177"/>
      <c r="AU44" s="177"/>
      <c r="AV44" s="177"/>
      <c r="AW44" s="55"/>
      <c r="AY44" s="2"/>
      <c r="BE44" s="4"/>
      <c r="BF44" s="177"/>
      <c r="BG44" s="179"/>
      <c r="BH44" s="180"/>
      <c r="BI44" s="178"/>
      <c r="BJ44" s="178"/>
      <c r="BK44" s="178"/>
      <c r="BL44" s="178"/>
    </row>
    <row r="45" spans="2:64" x14ac:dyDescent="0.25">
      <c r="B45" s="20"/>
      <c r="C45" s="139" t="s">
        <v>96</v>
      </c>
      <c r="D45" s="12">
        <v>100</v>
      </c>
      <c r="E45" s="15"/>
      <c r="F45" s="15"/>
      <c r="G45" s="97">
        <f>D45/100</f>
        <v>1</v>
      </c>
      <c r="H45" s="107">
        <f>D45</f>
        <v>100</v>
      </c>
      <c r="I45" s="107">
        <f>D45</f>
        <v>100</v>
      </c>
      <c r="J45" s="123">
        <f>D45</f>
        <v>100</v>
      </c>
      <c r="K45" s="4"/>
      <c r="L45" s="27" t="s">
        <v>59</v>
      </c>
      <c r="M45" s="37">
        <f ca="1">R18</f>
        <v>9.952100592285204E-6</v>
      </c>
      <c r="N45" s="38">
        <f ca="1">O19</f>
        <v>4.6123055041153986E-5</v>
      </c>
      <c r="O45" s="39">
        <f ca="1">O20</f>
        <v>1.9444033007545308E-5</v>
      </c>
      <c r="P45" s="38">
        <f ca="1">O21</f>
        <v>1.0131756662935486E-5</v>
      </c>
      <c r="Q45" s="111">
        <f t="shared" ca="1" si="17"/>
        <v>5.6075155633439188E-5</v>
      </c>
      <c r="S45" s="159">
        <f ca="1">Q26</f>
        <v>6.3693443790625306E-4</v>
      </c>
      <c r="T45" s="160">
        <f ca="1">N27</f>
        <v>7.933165467078486E-3</v>
      </c>
      <c r="U45" s="160">
        <f ca="1">N28</f>
        <v>7.933165467078486E-3</v>
      </c>
      <c r="V45" s="161">
        <f ca="1">N29</f>
        <v>7.9331654670784842E-3</v>
      </c>
      <c r="X45" s="10">
        <f t="shared" ca="1" si="18"/>
        <v>1.5625E-2</v>
      </c>
      <c r="Y45" s="10">
        <f t="shared" ca="1" si="19"/>
        <v>6.3693443790625306E-4</v>
      </c>
      <c r="Z45" s="10">
        <f t="shared" ca="1" si="20"/>
        <v>5.8139534883720929E-3</v>
      </c>
      <c r="AA45" s="10">
        <f t="shared" ca="1" si="21"/>
        <v>7.933165467078486E-3</v>
      </c>
      <c r="AB45" s="10">
        <f t="shared" ca="1" si="22"/>
        <v>2.4509803921568627E-3</v>
      </c>
      <c r="AC45" s="10">
        <f t="shared" ca="1" si="23"/>
        <v>7.933165467078486E-3</v>
      </c>
      <c r="AD45" s="10">
        <f t="shared" ca="1" si="24"/>
        <v>1.277139208173691E-3</v>
      </c>
      <c r="AE45" s="10">
        <f t="shared" ca="1" si="25"/>
        <v>7.9331654670784842E-3</v>
      </c>
      <c r="AG45" s="159">
        <f t="shared" ca="1" si="26"/>
        <v>6.2489933951558266E-6</v>
      </c>
      <c r="AH45" s="160">
        <f t="shared" ca="1" si="27"/>
        <v>5.2255838707778019E-5</v>
      </c>
      <c r="AI45" s="160">
        <f t="shared" ca="1" si="28"/>
        <v>1.7995649189109252E-5</v>
      </c>
      <c r="AJ45" s="161">
        <f t="shared" ca="1" si="29"/>
        <v>1.4787894835240395E-5</v>
      </c>
      <c r="AK45" s="181">
        <f t="shared" ca="1" si="30"/>
        <v>9.1288376127283491E-5</v>
      </c>
      <c r="AL45" s="4"/>
      <c r="AM45" s="177"/>
      <c r="AN45" s="177"/>
      <c r="AO45" s="177"/>
      <c r="AP45" s="177"/>
      <c r="AQ45" s="55"/>
      <c r="AR45" s="177"/>
      <c r="AS45" s="177"/>
      <c r="AT45" s="177"/>
      <c r="AU45" s="177"/>
      <c r="AV45" s="177"/>
      <c r="AW45" s="55"/>
      <c r="AY45" s="2"/>
      <c r="BE45" s="4"/>
      <c r="BF45" s="177"/>
      <c r="BG45" s="179"/>
      <c r="BH45" s="180"/>
      <c r="BI45" s="178"/>
      <c r="BJ45" s="178"/>
      <c r="BK45" s="178"/>
      <c r="BL45" s="178"/>
    </row>
    <row r="46" spans="2:64" x14ac:dyDescent="0.25">
      <c r="B46" s="20"/>
      <c r="C46" s="139" t="s">
        <v>97</v>
      </c>
      <c r="D46" s="12">
        <v>20</v>
      </c>
      <c r="E46" s="12">
        <v>2</v>
      </c>
      <c r="F46" s="101">
        <f t="shared" ref="F46:F54" ca="1" si="36">NORMINV(RAND(),D46,E46)</f>
        <v>23.348220136706331</v>
      </c>
      <c r="G46" s="98">
        <f t="shared" ref="G46:G54" ca="1" si="37">F46/100</f>
        <v>0.23348220136706332</v>
      </c>
      <c r="H46" s="102">
        <f>(D46-3*E46)</f>
        <v>14</v>
      </c>
      <c r="I46" s="102">
        <f>D46</f>
        <v>20</v>
      </c>
      <c r="J46" s="131">
        <f>(D46+3*E46)</f>
        <v>26</v>
      </c>
      <c r="K46" s="4"/>
      <c r="L46" s="27" t="s">
        <v>62</v>
      </c>
      <c r="M46" s="39">
        <f ca="1">O18</f>
        <v>1.2395571042310134E-4</v>
      </c>
      <c r="N46" s="38">
        <f ca="1">O19</f>
        <v>4.6123055041153986E-5</v>
      </c>
      <c r="O46" s="39">
        <f ca="1">O20</f>
        <v>1.9444033007545308E-5</v>
      </c>
      <c r="P46" s="38">
        <f ca="1">O21</f>
        <v>1.0131756662935486E-5</v>
      </c>
      <c r="Q46" s="111">
        <f t="shared" ca="1" si="17"/>
        <v>1.7007876546425534E-4</v>
      </c>
      <c r="S46" s="160">
        <f ca="1">N26</f>
        <v>7.933165467078486E-3</v>
      </c>
      <c r="T46" s="160">
        <f ca="1">N27</f>
        <v>7.933165467078486E-3</v>
      </c>
      <c r="U46" s="160">
        <f ca="1">N28</f>
        <v>7.933165467078486E-3</v>
      </c>
      <c r="V46" s="161">
        <f ca="1">N29</f>
        <v>7.9331654670784842E-3</v>
      </c>
      <c r="X46" s="10">
        <f t="shared" ca="1" si="18"/>
        <v>1.5625E-2</v>
      </c>
      <c r="Y46" s="10">
        <f t="shared" ca="1" si="19"/>
        <v>7.933165467078486E-3</v>
      </c>
      <c r="Z46" s="10">
        <f t="shared" ca="1" si="20"/>
        <v>5.8139534883720929E-3</v>
      </c>
      <c r="AA46" s="10">
        <f t="shared" ca="1" si="21"/>
        <v>7.933165467078486E-3</v>
      </c>
      <c r="AB46" s="10">
        <f t="shared" ca="1" si="22"/>
        <v>2.4509803921568627E-3</v>
      </c>
      <c r="AC46" s="10">
        <f t="shared" ca="1" si="23"/>
        <v>7.933165467078486E-3</v>
      </c>
      <c r="AD46" s="10">
        <f t="shared" ca="1" si="24"/>
        <v>1.277139208173691E-3</v>
      </c>
      <c r="AE46" s="10">
        <f t="shared" ca="1" si="25"/>
        <v>7.9331654670784842E-3</v>
      </c>
      <c r="AG46" s="160">
        <f t="shared" ca="1" si="26"/>
        <v>7.7832655381947371E-5</v>
      </c>
      <c r="AH46" s="160">
        <f t="shared" ca="1" si="27"/>
        <v>5.2255838707778019E-5</v>
      </c>
      <c r="AI46" s="160">
        <f t="shared" ca="1" si="28"/>
        <v>1.7995649189109252E-5</v>
      </c>
      <c r="AJ46" s="161">
        <f t="shared" ca="1" si="29"/>
        <v>1.4787894835240395E-5</v>
      </c>
      <c r="AK46" s="181">
        <f t="shared" ca="1" si="30"/>
        <v>1.6287203811407504E-4</v>
      </c>
      <c r="AL46" s="4"/>
      <c r="AM46" s="177"/>
      <c r="AN46" s="177"/>
      <c r="AO46" s="177"/>
      <c r="AP46" s="177"/>
      <c r="AQ46" s="55"/>
      <c r="AR46" s="177"/>
      <c r="AS46" s="177"/>
      <c r="AT46" s="177"/>
      <c r="AU46" s="177"/>
      <c r="AV46" s="177"/>
      <c r="AW46" s="55"/>
      <c r="AY46" s="2"/>
      <c r="BE46" s="4"/>
      <c r="BF46" s="177"/>
      <c r="BG46" s="179"/>
      <c r="BH46" s="180"/>
      <c r="BI46" s="178"/>
      <c r="BJ46" s="178"/>
      <c r="BK46" s="178"/>
      <c r="BL46" s="178"/>
    </row>
    <row r="47" spans="2:64" x14ac:dyDescent="0.25">
      <c r="B47" s="20"/>
      <c r="C47" s="140" t="s">
        <v>98</v>
      </c>
      <c r="D47" s="190">
        <v>20</v>
      </c>
      <c r="E47" s="12">
        <v>2</v>
      </c>
      <c r="F47" s="101">
        <f t="shared" ca="1" si="36"/>
        <v>21.754659247482991</v>
      </c>
      <c r="G47" s="98">
        <f t="shared" ca="1" si="37"/>
        <v>0.21754659247482991</v>
      </c>
      <c r="H47" s="102">
        <f t="shared" ref="H47" si="38">(D47-3*E47)</f>
        <v>14</v>
      </c>
      <c r="I47" s="102">
        <f t="shared" ref="I47" si="39">D47</f>
        <v>20</v>
      </c>
      <c r="J47" s="131">
        <f t="shared" ref="J47" si="40">(D47+3*E47)</f>
        <v>26</v>
      </c>
      <c r="K47" s="4"/>
      <c r="L47" s="27" t="s">
        <v>63</v>
      </c>
      <c r="M47" s="35">
        <f ca="1">X18</f>
        <v>1.1330666757265933E-6</v>
      </c>
      <c r="N47" s="36">
        <f ca="1">R19</f>
        <v>3.7031071971293778E-6</v>
      </c>
      <c r="O47" s="39">
        <f ca="1">O20</f>
        <v>1.9444033007545308E-5</v>
      </c>
      <c r="P47" s="40">
        <f ca="1">L21</f>
        <v>2.1349974718805955E-4</v>
      </c>
      <c r="Q47" s="111">
        <f t="shared" ca="1" si="17"/>
        <v>4.8361738728559713E-6</v>
      </c>
      <c r="S47" s="155">
        <f ca="1">W26</f>
        <v>7.2516267246501968E-5</v>
      </c>
      <c r="T47" s="159">
        <f ca="1">Q27</f>
        <v>6.3693443790625295E-4</v>
      </c>
      <c r="U47" s="160">
        <f ca="1">N28</f>
        <v>7.933165467078486E-3</v>
      </c>
      <c r="V47" s="158">
        <f ca="1">K29</f>
        <v>0.16717030204825062</v>
      </c>
      <c r="X47" s="10">
        <f t="shared" ca="1" si="18"/>
        <v>1.5625E-2</v>
      </c>
      <c r="Y47" s="10">
        <f t="shared" ca="1" si="19"/>
        <v>7.2516267246501968E-5</v>
      </c>
      <c r="Z47" s="10">
        <f t="shared" ca="1" si="20"/>
        <v>5.8139534883720929E-3</v>
      </c>
      <c r="AA47" s="10">
        <f t="shared" ca="1" si="21"/>
        <v>6.3693443790625295E-4</v>
      </c>
      <c r="AB47" s="10">
        <f t="shared" ca="1" si="22"/>
        <v>2.4509803921568627E-3</v>
      </c>
      <c r="AC47" s="10">
        <f t="shared" ca="1" si="23"/>
        <v>7.933165467078486E-3</v>
      </c>
      <c r="AD47" s="10">
        <f t="shared" ca="1" si="24"/>
        <v>1.277139208173691E-3</v>
      </c>
      <c r="AE47" s="10">
        <f t="shared" ca="1" si="25"/>
        <v>0.16717030204825062</v>
      </c>
      <c r="AG47" s="155">
        <f t="shared" ca="1" si="26"/>
        <v>7.1146047080507036E-7</v>
      </c>
      <c r="AH47" s="159">
        <f t="shared" ca="1" si="27"/>
        <v>4.1954933869437618E-6</v>
      </c>
      <c r="AI47" s="160">
        <f t="shared" ca="1" si="28"/>
        <v>1.7995649189109252E-5</v>
      </c>
      <c r="AJ47" s="158">
        <f t="shared" ca="1" si="29"/>
        <v>3.11615439829631E-4</v>
      </c>
      <c r="AK47" s="181">
        <f t="shared" ca="1" si="30"/>
        <v>3.345180428764891E-4</v>
      </c>
      <c r="AL47" s="4"/>
      <c r="AM47" s="177"/>
      <c r="AN47" s="177"/>
      <c r="AO47" s="177"/>
      <c r="AP47" s="177"/>
      <c r="AQ47" s="55"/>
      <c r="AR47" s="177"/>
      <c r="AS47" s="177"/>
      <c r="AT47" s="177"/>
      <c r="AU47" s="177"/>
      <c r="AV47" s="177"/>
      <c r="AW47" s="55"/>
      <c r="AY47" s="2"/>
      <c r="BE47" s="4"/>
      <c r="BF47" s="177"/>
      <c r="BG47" s="179"/>
      <c r="BH47" s="180"/>
      <c r="BI47" s="178"/>
      <c r="BJ47" s="178"/>
      <c r="BK47" s="178"/>
      <c r="BL47" s="178"/>
    </row>
    <row r="48" spans="2:64" x14ac:dyDescent="0.25">
      <c r="B48" s="20"/>
      <c r="C48" s="140" t="s">
        <v>99</v>
      </c>
      <c r="D48" s="190">
        <v>5</v>
      </c>
      <c r="E48" s="12">
        <v>1</v>
      </c>
      <c r="F48" s="101">
        <f t="shared" ca="1" si="36"/>
        <v>5.0931782970614785</v>
      </c>
      <c r="G48" s="98">
        <f t="shared" ca="1" si="37"/>
        <v>5.0931782970614785E-2</v>
      </c>
      <c r="H48" s="102">
        <f t="shared" ref="H48" si="41">(D48-3*E48)</f>
        <v>2</v>
      </c>
      <c r="I48" s="102">
        <f t="shared" ref="I48" si="42">D48</f>
        <v>5</v>
      </c>
      <c r="J48" s="131">
        <f t="shared" ref="J48" si="43">(D48+3*E48)</f>
        <v>8</v>
      </c>
      <c r="K48" s="4"/>
      <c r="L48" s="27" t="s">
        <v>64</v>
      </c>
      <c r="M48" s="37">
        <f ca="1">R18</f>
        <v>9.952100592285204E-6</v>
      </c>
      <c r="N48" s="36">
        <f ca="1">R19</f>
        <v>3.7031071971293778E-6</v>
      </c>
      <c r="O48" s="39">
        <f ca="1">O20</f>
        <v>1.9444033007545308E-5</v>
      </c>
      <c r="P48" s="40">
        <f ca="1">L21</f>
        <v>2.1349974718805955E-4</v>
      </c>
      <c r="Q48" s="111">
        <f t="shared" ca="1" si="17"/>
        <v>1.3655207789414581E-5</v>
      </c>
      <c r="S48" s="159">
        <f ca="1">Q26</f>
        <v>6.3693443790625306E-4</v>
      </c>
      <c r="T48" s="159">
        <f ca="1">Q27</f>
        <v>6.3693443790625295E-4</v>
      </c>
      <c r="U48" s="160">
        <f ca="1">N28</f>
        <v>7.933165467078486E-3</v>
      </c>
      <c r="V48" s="158">
        <f ca="1">K29</f>
        <v>0.16717030204825062</v>
      </c>
      <c r="X48" s="10">
        <f t="shared" ca="1" si="18"/>
        <v>1.5625E-2</v>
      </c>
      <c r="Y48" s="10">
        <f t="shared" ca="1" si="19"/>
        <v>6.3693443790625306E-4</v>
      </c>
      <c r="Z48" s="10">
        <f t="shared" ca="1" si="20"/>
        <v>5.8139534883720929E-3</v>
      </c>
      <c r="AA48" s="10">
        <f t="shared" ca="1" si="21"/>
        <v>6.3693443790625295E-4</v>
      </c>
      <c r="AB48" s="10">
        <f t="shared" ca="1" si="22"/>
        <v>2.4509803921568627E-3</v>
      </c>
      <c r="AC48" s="10">
        <f t="shared" ca="1" si="23"/>
        <v>7.933165467078486E-3</v>
      </c>
      <c r="AD48" s="10">
        <f t="shared" ca="1" si="24"/>
        <v>1.277139208173691E-3</v>
      </c>
      <c r="AE48" s="10">
        <f t="shared" ca="1" si="25"/>
        <v>0.16717030204825062</v>
      </c>
      <c r="AG48" s="159">
        <f t="shared" ca="1" si="26"/>
        <v>6.2489933951558266E-6</v>
      </c>
      <c r="AH48" s="159">
        <f t="shared" ca="1" si="27"/>
        <v>4.1954933869437618E-6</v>
      </c>
      <c r="AI48" s="160">
        <f t="shared" ca="1" si="28"/>
        <v>1.7995649189109252E-5</v>
      </c>
      <c r="AJ48" s="158">
        <f t="shared" ca="1" si="29"/>
        <v>3.11615439829631E-4</v>
      </c>
      <c r="AK48" s="181">
        <f t="shared" ca="1" si="30"/>
        <v>3.4005557580083987E-4</v>
      </c>
      <c r="AL48" s="4"/>
      <c r="AM48" s="177"/>
      <c r="AN48" s="177"/>
      <c r="AO48" s="177"/>
      <c r="AP48" s="177"/>
      <c r="AQ48" s="55"/>
      <c r="AR48" s="177"/>
      <c r="AS48" s="177"/>
      <c r="AT48" s="177"/>
      <c r="AU48" s="177"/>
      <c r="AV48" s="177"/>
      <c r="AW48" s="55"/>
      <c r="AY48" s="2"/>
      <c r="BE48" s="4"/>
      <c r="BF48" s="177"/>
      <c r="BG48" s="179"/>
      <c r="BH48" s="180"/>
      <c r="BI48" s="178"/>
      <c r="BJ48" s="178"/>
      <c r="BK48" s="178"/>
      <c r="BL48" s="178"/>
    </row>
    <row r="49" spans="2:64" x14ac:dyDescent="0.25">
      <c r="B49" s="20"/>
      <c r="C49" s="141" t="s">
        <v>98</v>
      </c>
      <c r="D49" s="190">
        <v>5</v>
      </c>
      <c r="E49" s="12">
        <v>1</v>
      </c>
      <c r="F49" s="101">
        <f t="shared" ca="1" si="36"/>
        <v>2.9718106658004224</v>
      </c>
      <c r="G49" s="98">
        <f t="shared" ca="1" si="37"/>
        <v>2.9718106658004225E-2</v>
      </c>
      <c r="H49" s="102">
        <f t="shared" ref="H49:H54" si="44">(D49-3*E49)</f>
        <v>2</v>
      </c>
      <c r="I49" s="102">
        <f t="shared" ref="I49:I54" si="45">D49</f>
        <v>5</v>
      </c>
      <c r="J49" s="131">
        <f t="shared" ref="J49:J54" si="46">(D49+3*E49)</f>
        <v>8</v>
      </c>
      <c r="K49" s="4"/>
      <c r="L49" s="27" t="s">
        <v>65</v>
      </c>
      <c r="M49" s="35">
        <f ca="1">X18</f>
        <v>1.1330666757265933E-6</v>
      </c>
      <c r="N49" s="36">
        <f ca="1">R19</f>
        <v>3.7031071971293778E-6</v>
      </c>
      <c r="O49" s="41">
        <f ca="1">L20</f>
        <v>4.0973113247120245E-4</v>
      </c>
      <c r="P49" s="40">
        <f ca="1">L21</f>
        <v>2.1349974718805955E-4</v>
      </c>
      <c r="Q49" s="111">
        <f t="shared" ca="1" si="17"/>
        <v>4.8361738728559713E-6</v>
      </c>
      <c r="S49" s="155">
        <f ca="1">W26</f>
        <v>7.2516267246501968E-5</v>
      </c>
      <c r="T49" s="159">
        <f ca="1">Q27</f>
        <v>6.3693443790625295E-4</v>
      </c>
      <c r="U49" s="157">
        <f ca="1">K28</f>
        <v>0.16717030204825059</v>
      </c>
      <c r="V49" s="158">
        <f ca="1">K29</f>
        <v>0.16717030204825062</v>
      </c>
      <c r="X49" s="10">
        <f t="shared" ca="1" si="18"/>
        <v>1.5625E-2</v>
      </c>
      <c r="Y49" s="10">
        <f t="shared" ca="1" si="19"/>
        <v>7.2516267246501968E-5</v>
      </c>
      <c r="Z49" s="10">
        <f t="shared" ca="1" si="20"/>
        <v>5.8139534883720929E-3</v>
      </c>
      <c r="AA49" s="10">
        <f t="shared" ca="1" si="21"/>
        <v>6.3693443790625295E-4</v>
      </c>
      <c r="AB49" s="10">
        <f t="shared" ca="1" si="22"/>
        <v>2.4509803921568627E-3</v>
      </c>
      <c r="AC49" s="10">
        <f t="shared" ca="1" si="23"/>
        <v>0.16717030204825059</v>
      </c>
      <c r="AD49" s="10">
        <f t="shared" ca="1" si="24"/>
        <v>1.277139208173691E-3</v>
      </c>
      <c r="AE49" s="10">
        <f t="shared" ca="1" si="25"/>
        <v>0.16717030204825062</v>
      </c>
      <c r="AG49" s="155">
        <f t="shared" ca="1" si="26"/>
        <v>7.1146047080507036E-7</v>
      </c>
      <c r="AH49" s="159">
        <f t="shared" ca="1" si="27"/>
        <v>4.1954933869437618E-6</v>
      </c>
      <c r="AI49" s="157">
        <f t="shared" ca="1" si="28"/>
        <v>3.7921030677879171E-4</v>
      </c>
      <c r="AJ49" s="158">
        <f t="shared" ca="1" si="29"/>
        <v>3.11615439829631E-4</v>
      </c>
      <c r="AK49" s="181">
        <f t="shared" ca="1" si="30"/>
        <v>6.9573270046617152E-4</v>
      </c>
      <c r="AL49" s="4"/>
      <c r="AM49" s="177"/>
      <c r="AN49" s="177"/>
      <c r="AO49" s="177"/>
      <c r="AP49" s="177"/>
      <c r="AQ49" s="55"/>
      <c r="AR49" s="177"/>
      <c r="AS49" s="177"/>
      <c r="AT49" s="177"/>
      <c r="AU49" s="177"/>
      <c r="AV49" s="177"/>
      <c r="AW49" s="55"/>
      <c r="AY49" s="2"/>
      <c r="BE49" s="4"/>
      <c r="BF49" s="177"/>
      <c r="BG49" s="179"/>
      <c r="BH49" s="180"/>
      <c r="BI49" s="178"/>
      <c r="BJ49" s="178"/>
      <c r="BK49" s="178"/>
      <c r="BL49" s="178"/>
    </row>
    <row r="50" spans="2:64" x14ac:dyDescent="0.25">
      <c r="B50" s="20"/>
      <c r="C50" s="141" t="s">
        <v>99</v>
      </c>
      <c r="D50" s="190">
        <v>5</v>
      </c>
      <c r="E50" s="12">
        <v>1</v>
      </c>
      <c r="F50" s="101">
        <f t="shared" ca="1" si="36"/>
        <v>2.9934240681168238</v>
      </c>
      <c r="G50" s="98">
        <f t="shared" ca="1" si="37"/>
        <v>2.9934240681168237E-2</v>
      </c>
      <c r="H50" s="102">
        <f t="shared" si="44"/>
        <v>2</v>
      </c>
      <c r="I50" s="102">
        <f t="shared" si="45"/>
        <v>5</v>
      </c>
      <c r="J50" s="131">
        <f t="shared" si="46"/>
        <v>8</v>
      </c>
      <c r="K50" s="4"/>
      <c r="L50" s="27" t="s">
        <v>66</v>
      </c>
      <c r="M50" s="37">
        <f ca="1">R18</f>
        <v>9.952100592285204E-6</v>
      </c>
      <c r="N50" s="36">
        <f ca="1">R19</f>
        <v>3.7031071971293778E-6</v>
      </c>
      <c r="O50" s="41">
        <f ca="1">L20</f>
        <v>4.0973113247120245E-4</v>
      </c>
      <c r="P50" s="40">
        <f ca="1">L21</f>
        <v>2.1349974718805955E-4</v>
      </c>
      <c r="Q50" s="111">
        <f t="shared" ca="1" si="17"/>
        <v>1.3655207789414581E-5</v>
      </c>
      <c r="S50" s="159">
        <f ca="1">Q26</f>
        <v>6.3693443790625306E-4</v>
      </c>
      <c r="T50" s="159">
        <f ca="1">Q27</f>
        <v>6.3693443790625295E-4</v>
      </c>
      <c r="U50" s="157">
        <f ca="1">K28</f>
        <v>0.16717030204825059</v>
      </c>
      <c r="V50" s="158">
        <f ca="1">K29</f>
        <v>0.16717030204825062</v>
      </c>
      <c r="X50" s="10">
        <f t="shared" ca="1" si="18"/>
        <v>1.5625E-2</v>
      </c>
      <c r="Y50" s="10">
        <f t="shared" ca="1" si="19"/>
        <v>6.3693443790625306E-4</v>
      </c>
      <c r="Z50" s="10">
        <f t="shared" ca="1" si="20"/>
        <v>5.8139534883720929E-3</v>
      </c>
      <c r="AA50" s="10">
        <f t="shared" ca="1" si="21"/>
        <v>6.3693443790625295E-4</v>
      </c>
      <c r="AB50" s="10">
        <f t="shared" ca="1" si="22"/>
        <v>2.4509803921568627E-3</v>
      </c>
      <c r="AC50" s="10">
        <f t="shared" ca="1" si="23"/>
        <v>0.16717030204825059</v>
      </c>
      <c r="AD50" s="10">
        <f t="shared" ca="1" si="24"/>
        <v>1.277139208173691E-3</v>
      </c>
      <c r="AE50" s="10">
        <f t="shared" ca="1" si="25"/>
        <v>0.16717030204825062</v>
      </c>
      <c r="AG50" s="159">
        <f t="shared" ca="1" si="26"/>
        <v>6.2489933951558266E-6</v>
      </c>
      <c r="AH50" s="159">
        <f t="shared" ca="1" si="27"/>
        <v>4.1954933869437618E-6</v>
      </c>
      <c r="AI50" s="157">
        <f t="shared" ca="1" si="28"/>
        <v>3.7921030677879171E-4</v>
      </c>
      <c r="AJ50" s="158">
        <f t="shared" ca="1" si="29"/>
        <v>3.11615439829631E-4</v>
      </c>
      <c r="AK50" s="181">
        <f t="shared" ca="1" si="30"/>
        <v>7.0127023339052233E-4</v>
      </c>
      <c r="AL50" s="4"/>
      <c r="AM50" s="177"/>
      <c r="AN50" s="177"/>
      <c r="AO50" s="177"/>
      <c r="AP50" s="177"/>
      <c r="AQ50" s="55"/>
      <c r="AR50" s="177"/>
      <c r="AS50" s="177"/>
      <c r="AT50" s="177"/>
      <c r="AU50" s="177"/>
      <c r="AV50" s="177"/>
      <c r="AW50" s="55"/>
      <c r="AY50" s="2"/>
      <c r="BE50" s="4"/>
      <c r="BF50" s="177"/>
      <c r="BG50" s="179"/>
      <c r="BH50" s="180"/>
      <c r="BI50" s="178"/>
      <c r="BJ50" s="178"/>
      <c r="BK50" s="178"/>
      <c r="BL50" s="178"/>
    </row>
    <row r="51" spans="2:64" x14ac:dyDescent="0.25">
      <c r="B51" s="20"/>
      <c r="C51" s="142" t="s">
        <v>100</v>
      </c>
      <c r="D51" s="190">
        <v>10</v>
      </c>
      <c r="E51" s="12">
        <v>2</v>
      </c>
      <c r="F51" s="101">
        <f t="shared" ca="1" si="36"/>
        <v>10.169841076595146</v>
      </c>
      <c r="G51" s="98">
        <f t="shared" ca="1" si="37"/>
        <v>0.10169841076595146</v>
      </c>
      <c r="H51" s="102">
        <f t="shared" si="44"/>
        <v>4</v>
      </c>
      <c r="I51" s="102">
        <f t="shared" si="45"/>
        <v>10</v>
      </c>
      <c r="J51" s="131">
        <f t="shared" si="46"/>
        <v>16</v>
      </c>
      <c r="K51" s="4"/>
      <c r="L51" s="27" t="s">
        <v>67</v>
      </c>
      <c r="M51" s="37">
        <f ca="1">R18</f>
        <v>9.952100592285204E-6</v>
      </c>
      <c r="N51" s="38">
        <f ca="1">O19</f>
        <v>4.6123055041153986E-5</v>
      </c>
      <c r="O51" s="41">
        <f ca="1">L20</f>
        <v>4.0973113247120245E-4</v>
      </c>
      <c r="P51" s="40">
        <f ca="1">L21</f>
        <v>2.1349974718805955E-4</v>
      </c>
      <c r="Q51" s="111">
        <f t="shared" ca="1" si="17"/>
        <v>5.6075155633439188E-5</v>
      </c>
      <c r="S51" s="159">
        <f ca="1">Q26</f>
        <v>6.3693443790625306E-4</v>
      </c>
      <c r="T51" s="160">
        <f ca="1">N27</f>
        <v>7.933165467078486E-3</v>
      </c>
      <c r="U51" s="157">
        <f ca="1">K28</f>
        <v>0.16717030204825059</v>
      </c>
      <c r="V51" s="158">
        <f ca="1">K29</f>
        <v>0.16717030204825062</v>
      </c>
      <c r="X51" s="10">
        <f t="shared" ca="1" si="18"/>
        <v>1.5625E-2</v>
      </c>
      <c r="Y51" s="10">
        <f t="shared" ca="1" si="19"/>
        <v>6.3693443790625306E-4</v>
      </c>
      <c r="Z51" s="10">
        <f t="shared" ca="1" si="20"/>
        <v>5.8139534883720929E-3</v>
      </c>
      <c r="AA51" s="10">
        <f t="shared" ca="1" si="21"/>
        <v>7.933165467078486E-3</v>
      </c>
      <c r="AB51" s="10">
        <f t="shared" ca="1" si="22"/>
        <v>2.4509803921568627E-3</v>
      </c>
      <c r="AC51" s="10">
        <f t="shared" ca="1" si="23"/>
        <v>0.16717030204825059</v>
      </c>
      <c r="AD51" s="10">
        <f t="shared" ca="1" si="24"/>
        <v>1.277139208173691E-3</v>
      </c>
      <c r="AE51" s="10">
        <f t="shared" ca="1" si="25"/>
        <v>0.16717030204825062</v>
      </c>
      <c r="AG51" s="159">
        <f t="shared" ca="1" si="26"/>
        <v>6.2489933951558266E-6</v>
      </c>
      <c r="AH51" s="160">
        <f t="shared" ca="1" si="27"/>
        <v>5.2255838707778019E-5</v>
      </c>
      <c r="AI51" s="157">
        <f t="shared" ca="1" si="28"/>
        <v>3.7921030677879171E-4</v>
      </c>
      <c r="AJ51" s="158">
        <f t="shared" ca="1" si="29"/>
        <v>3.11615439829631E-4</v>
      </c>
      <c r="AK51" s="181">
        <f t="shared" ca="1" si="30"/>
        <v>7.4933057871135649E-4</v>
      </c>
      <c r="AL51" s="4"/>
      <c r="AM51" s="177"/>
      <c r="AN51" s="177"/>
      <c r="AO51" s="177"/>
      <c r="AP51" s="177"/>
      <c r="AQ51" s="55"/>
      <c r="AR51" s="177"/>
      <c r="AS51" s="177"/>
      <c r="AT51" s="177"/>
      <c r="AU51" s="177"/>
      <c r="AV51" s="177"/>
      <c r="AW51" s="55"/>
      <c r="AY51" s="2"/>
      <c r="BE51" s="4"/>
      <c r="BF51" s="177"/>
      <c r="BG51" s="179"/>
      <c r="BH51" s="180"/>
      <c r="BI51" s="178"/>
      <c r="BJ51" s="178"/>
      <c r="BK51" s="178"/>
      <c r="BL51" s="178"/>
    </row>
    <row r="52" spans="2:64" ht="17.25" customHeight="1" x14ac:dyDescent="0.25">
      <c r="B52" s="20"/>
      <c r="C52" s="142" t="s">
        <v>101</v>
      </c>
      <c r="D52" s="190">
        <v>5</v>
      </c>
      <c r="E52" s="12">
        <v>1</v>
      </c>
      <c r="F52" s="101">
        <f t="shared" ca="1" si="36"/>
        <v>4.0335265321345943</v>
      </c>
      <c r="G52" s="98">
        <f t="shared" ca="1" si="37"/>
        <v>4.0335265321345945E-2</v>
      </c>
      <c r="H52" s="102">
        <f t="shared" si="44"/>
        <v>2</v>
      </c>
      <c r="I52" s="102">
        <f t="shared" si="45"/>
        <v>5</v>
      </c>
      <c r="J52" s="131">
        <f t="shared" si="46"/>
        <v>8</v>
      </c>
      <c r="K52" s="4"/>
      <c r="L52" s="27" t="s">
        <v>68</v>
      </c>
      <c r="M52" s="35">
        <f ca="1">X18</f>
        <v>1.1330666757265933E-6</v>
      </c>
      <c r="N52" s="38">
        <f ca="1">O19</f>
        <v>4.6123055041153986E-5</v>
      </c>
      <c r="O52" s="41">
        <f ca="1">L20</f>
        <v>4.0973113247120245E-4</v>
      </c>
      <c r="P52" s="40">
        <f ca="1">L21</f>
        <v>2.1349974718805955E-4</v>
      </c>
      <c r="Q52" s="111">
        <f t="shared" ca="1" si="17"/>
        <v>4.7256121716880582E-5</v>
      </c>
      <c r="S52" s="155">
        <f ca="1">W26</f>
        <v>7.2516267246501968E-5</v>
      </c>
      <c r="T52" s="160">
        <f ca="1">N27</f>
        <v>7.933165467078486E-3</v>
      </c>
      <c r="U52" s="157">
        <f ca="1">K28</f>
        <v>0.16717030204825059</v>
      </c>
      <c r="V52" s="158">
        <f ca="1">K29</f>
        <v>0.16717030204825062</v>
      </c>
      <c r="X52" s="10">
        <f t="shared" ca="1" si="18"/>
        <v>1.5625E-2</v>
      </c>
      <c r="Y52" s="10">
        <f t="shared" ca="1" si="19"/>
        <v>7.2516267246501968E-5</v>
      </c>
      <c r="Z52" s="10">
        <f t="shared" ca="1" si="20"/>
        <v>5.8139534883720929E-3</v>
      </c>
      <c r="AA52" s="10">
        <f t="shared" ca="1" si="21"/>
        <v>7.933165467078486E-3</v>
      </c>
      <c r="AB52" s="10">
        <f t="shared" ca="1" si="22"/>
        <v>2.4509803921568627E-3</v>
      </c>
      <c r="AC52" s="10">
        <f t="shared" ca="1" si="23"/>
        <v>0.16717030204825059</v>
      </c>
      <c r="AD52" s="10">
        <f t="shared" ca="1" si="24"/>
        <v>1.277139208173691E-3</v>
      </c>
      <c r="AE52" s="10">
        <f t="shared" ca="1" si="25"/>
        <v>0.16717030204825062</v>
      </c>
      <c r="AG52" s="155">
        <f t="shared" ca="1" si="26"/>
        <v>7.1146047080507036E-7</v>
      </c>
      <c r="AH52" s="160">
        <f t="shared" ca="1" si="27"/>
        <v>5.2255838707778019E-5</v>
      </c>
      <c r="AI52" s="157">
        <f t="shared" ca="1" si="28"/>
        <v>3.7921030677879171E-4</v>
      </c>
      <c r="AJ52" s="158">
        <f t="shared" ca="1" si="29"/>
        <v>3.11615439829631E-4</v>
      </c>
      <c r="AK52" s="181">
        <f t="shared" ca="1" si="30"/>
        <v>7.4379304578700578E-4</v>
      </c>
      <c r="AL52" s="4"/>
      <c r="AM52" s="177"/>
      <c r="AN52" s="177"/>
      <c r="AO52" s="177"/>
      <c r="AP52" s="177"/>
      <c r="AQ52" s="55"/>
      <c r="AR52" s="177"/>
      <c r="AS52" s="177"/>
      <c r="AT52" s="177"/>
      <c r="AU52" s="177"/>
      <c r="AV52" s="177"/>
      <c r="AW52" s="55"/>
      <c r="AY52" s="2"/>
      <c r="BE52" s="4"/>
      <c r="BF52" s="177"/>
      <c r="BG52" s="179"/>
      <c r="BH52" s="180"/>
      <c r="BI52" s="178"/>
      <c r="BJ52" s="178"/>
      <c r="BK52" s="178"/>
      <c r="BL52" s="178"/>
    </row>
    <row r="53" spans="2:64" x14ac:dyDescent="0.25">
      <c r="B53" s="20"/>
      <c r="C53" s="143" t="s">
        <v>100</v>
      </c>
      <c r="D53" s="190">
        <v>1</v>
      </c>
      <c r="E53" s="12">
        <v>0.1</v>
      </c>
      <c r="F53" s="101">
        <f t="shared" ca="1" si="36"/>
        <v>1.000952270435955</v>
      </c>
      <c r="G53" s="98">
        <f t="shared" ca="1" si="37"/>
        <v>1.000952270435955E-2</v>
      </c>
      <c r="H53" s="102">
        <f t="shared" si="44"/>
        <v>0.7</v>
      </c>
      <c r="I53" s="102">
        <f t="shared" si="45"/>
        <v>1</v>
      </c>
      <c r="J53" s="131">
        <f t="shared" si="46"/>
        <v>1.3</v>
      </c>
      <c r="K53" s="4"/>
      <c r="L53" s="27" t="s">
        <v>69</v>
      </c>
      <c r="M53" s="39">
        <f ca="1">O18</f>
        <v>1.2395571042310134E-4</v>
      </c>
      <c r="N53" s="38">
        <f ca="1">O19</f>
        <v>4.6123055041153986E-5</v>
      </c>
      <c r="O53" s="41">
        <f ca="1">L20</f>
        <v>4.0973113247120245E-4</v>
      </c>
      <c r="P53" s="40">
        <f ca="1">L21</f>
        <v>2.1349974718805955E-4</v>
      </c>
      <c r="Q53" s="111">
        <f t="shared" ca="1" si="17"/>
        <v>1.7007876546425534E-4</v>
      </c>
      <c r="S53" s="160">
        <f ca="1">N26</f>
        <v>7.933165467078486E-3</v>
      </c>
      <c r="T53" s="160">
        <f ca="1">N27</f>
        <v>7.933165467078486E-3</v>
      </c>
      <c r="U53" s="157">
        <f ca="1">K28</f>
        <v>0.16717030204825059</v>
      </c>
      <c r="V53" s="158">
        <f ca="1">K29</f>
        <v>0.16717030204825062</v>
      </c>
      <c r="X53" s="10">
        <f t="shared" ca="1" si="18"/>
        <v>1.5625E-2</v>
      </c>
      <c r="Y53" s="10">
        <f t="shared" ca="1" si="19"/>
        <v>7.933165467078486E-3</v>
      </c>
      <c r="Z53" s="10">
        <f t="shared" ca="1" si="20"/>
        <v>5.8139534883720929E-3</v>
      </c>
      <c r="AA53" s="10">
        <f t="shared" ca="1" si="21"/>
        <v>7.933165467078486E-3</v>
      </c>
      <c r="AB53" s="10">
        <f t="shared" ca="1" si="22"/>
        <v>2.4509803921568627E-3</v>
      </c>
      <c r="AC53" s="10">
        <f t="shared" ca="1" si="23"/>
        <v>0.16717030204825059</v>
      </c>
      <c r="AD53" s="10">
        <f t="shared" ca="1" si="24"/>
        <v>1.277139208173691E-3</v>
      </c>
      <c r="AE53" s="10">
        <f t="shared" ca="1" si="25"/>
        <v>0.16717030204825062</v>
      </c>
      <c r="AG53" s="160">
        <f t="shared" ca="1" si="26"/>
        <v>7.7832655381947371E-5</v>
      </c>
      <c r="AH53" s="160">
        <f t="shared" ca="1" si="27"/>
        <v>5.2255838707778019E-5</v>
      </c>
      <c r="AI53" s="157">
        <f t="shared" ca="1" si="28"/>
        <v>3.7921030677879171E-4</v>
      </c>
      <c r="AJ53" s="158">
        <f t="shared" ca="1" si="29"/>
        <v>3.11615439829631E-4</v>
      </c>
      <c r="AK53" s="181">
        <f t="shared" ca="1" si="30"/>
        <v>8.2091424069814811E-4</v>
      </c>
      <c r="AL53" s="4"/>
      <c r="AM53" s="177"/>
      <c r="AN53" s="177"/>
      <c r="AO53" s="177"/>
      <c r="AP53" s="177"/>
      <c r="AQ53" s="55"/>
      <c r="AR53" s="177"/>
      <c r="AS53" s="177"/>
      <c r="AT53" s="177"/>
      <c r="AU53" s="177"/>
      <c r="AV53" s="177"/>
      <c r="AW53" s="55"/>
      <c r="AY53" s="2"/>
      <c r="BE53" s="4"/>
      <c r="BF53" s="177"/>
      <c r="BG53" s="179"/>
      <c r="BH53" s="180"/>
      <c r="BI53" s="178"/>
      <c r="BJ53" s="178"/>
      <c r="BK53" s="178"/>
      <c r="BL53" s="178"/>
    </row>
    <row r="54" spans="2:64" ht="15.75" thickBot="1" x14ac:dyDescent="0.3">
      <c r="B54" s="20"/>
      <c r="C54" s="144" t="s">
        <v>101</v>
      </c>
      <c r="D54" s="145">
        <v>1</v>
      </c>
      <c r="E54" s="146">
        <v>0.01</v>
      </c>
      <c r="F54" s="147">
        <f t="shared" ca="1" si="36"/>
        <v>1.0118513699622336</v>
      </c>
      <c r="G54" s="148">
        <f t="shared" ca="1" si="37"/>
        <v>1.0118513699622335E-2</v>
      </c>
      <c r="H54" s="132">
        <f t="shared" si="44"/>
        <v>0.97</v>
      </c>
      <c r="I54" s="132">
        <f t="shared" si="45"/>
        <v>1</v>
      </c>
      <c r="J54" s="133">
        <f t="shared" si="46"/>
        <v>1.03</v>
      </c>
      <c r="K54" s="4"/>
      <c r="L54" s="27" t="s">
        <v>70</v>
      </c>
      <c r="M54" s="39">
        <f ca="1">O18</f>
        <v>1.2395571042310134E-4</v>
      </c>
      <c r="N54" s="40">
        <f ca="1">L19</f>
        <v>9.7192036074564303E-4</v>
      </c>
      <c r="O54" s="68">
        <f ca="1">I20</f>
        <v>1.4168838417968563E-3</v>
      </c>
      <c r="P54" s="67">
        <f ca="1">I21</f>
        <v>7.3829962637690606E-4</v>
      </c>
      <c r="Q54" s="111">
        <f t="shared" ca="1" si="17"/>
        <v>1.0958760711687445E-3</v>
      </c>
      <c r="S54" s="160">
        <f ca="1">N26</f>
        <v>7.933165467078486E-3</v>
      </c>
      <c r="T54" s="157">
        <f ca="1">K27</f>
        <v>0.16717030204825059</v>
      </c>
      <c r="U54" s="162">
        <f ca="1">H28</f>
        <v>0.57808860745311741</v>
      </c>
      <c r="V54" s="163">
        <f ca="1">H29</f>
        <v>0.57808860745311741</v>
      </c>
      <c r="X54" s="10">
        <f t="shared" ca="1" si="18"/>
        <v>1.5625E-2</v>
      </c>
      <c r="Y54" s="10">
        <f t="shared" ca="1" si="19"/>
        <v>7.933165467078486E-3</v>
      </c>
      <c r="Z54" s="10">
        <f t="shared" ca="1" si="20"/>
        <v>5.8139534883720929E-3</v>
      </c>
      <c r="AA54" s="10">
        <f t="shared" ca="1" si="21"/>
        <v>0.16717030204825059</v>
      </c>
      <c r="AB54" s="10">
        <f t="shared" ca="1" si="22"/>
        <v>2.4509803921568627E-3</v>
      </c>
      <c r="AC54" s="10">
        <f t="shared" ca="1" si="23"/>
        <v>0.57808860745311741</v>
      </c>
      <c r="AD54" s="10">
        <f t="shared" ca="1" si="24"/>
        <v>1.277139208173691E-3</v>
      </c>
      <c r="AE54" s="10">
        <f t="shared" ca="1" si="25"/>
        <v>0.57808860745311741</v>
      </c>
      <c r="AG54" s="160">
        <f t="shared" ca="1" si="26"/>
        <v>7.7832655381947371E-5</v>
      </c>
      <c r="AH54" s="157">
        <f t="shared" ca="1" si="27"/>
        <v>1.1011524185163565E-3</v>
      </c>
      <c r="AI54" s="162">
        <f t="shared" ca="1" si="28"/>
        <v>1.3113403247566556E-3</v>
      </c>
      <c r="AJ54" s="163">
        <f t="shared" ca="1" si="29"/>
        <v>1.0775917340868813E-3</v>
      </c>
      <c r="AK54" s="181">
        <f t="shared" ca="1" si="30"/>
        <v>3.5679171327418408E-3</v>
      </c>
      <c r="AL54" s="4"/>
      <c r="AM54" s="177"/>
      <c r="AN54" s="177"/>
      <c r="AO54" s="177"/>
      <c r="AP54" s="177"/>
      <c r="AQ54" s="55"/>
      <c r="AR54" s="177"/>
      <c r="AS54" s="177"/>
      <c r="AT54" s="177"/>
      <c r="AU54" s="177"/>
      <c r="AV54" s="177"/>
      <c r="AW54" s="55"/>
      <c r="AY54" s="2"/>
      <c r="BE54" s="4"/>
      <c r="BF54" s="177"/>
      <c r="BG54" s="179"/>
      <c r="BH54" s="180"/>
      <c r="BI54" s="178"/>
      <c r="BJ54" s="178"/>
      <c r="BK54" s="178"/>
      <c r="BL54" s="178"/>
    </row>
    <row r="55" spans="2:64" x14ac:dyDescent="0.25">
      <c r="B55" s="20"/>
      <c r="K55" s="4"/>
      <c r="L55" s="27" t="s">
        <v>71</v>
      </c>
      <c r="M55" s="39">
        <f ca="1">O18</f>
        <v>1.2395571042310134E-4</v>
      </c>
      <c r="N55" s="40">
        <f ca="1">L19</f>
        <v>9.7192036074564303E-4</v>
      </c>
      <c r="O55" s="41">
        <f ca="1">L20</f>
        <v>4.0973113247120245E-4</v>
      </c>
      <c r="P55" s="67">
        <f ca="1">I21</f>
        <v>7.3829962637690606E-4</v>
      </c>
      <c r="Q55" s="111">
        <f t="shared" ca="1" si="17"/>
        <v>1.0958760711687445E-3</v>
      </c>
      <c r="S55" s="160">
        <f ca="1">N26</f>
        <v>7.933165467078486E-3</v>
      </c>
      <c r="T55" s="157">
        <f ca="1">K27</f>
        <v>0.16717030204825059</v>
      </c>
      <c r="U55" s="157">
        <f ca="1">K28</f>
        <v>0.16717030204825059</v>
      </c>
      <c r="V55" s="163">
        <f ca="1">H29</f>
        <v>0.57808860745311741</v>
      </c>
      <c r="X55" s="10">
        <f t="shared" ca="1" si="18"/>
        <v>1.5625E-2</v>
      </c>
      <c r="Y55" s="10">
        <f t="shared" ca="1" si="19"/>
        <v>7.933165467078486E-3</v>
      </c>
      <c r="Z55" s="10">
        <f t="shared" ca="1" si="20"/>
        <v>5.8139534883720929E-3</v>
      </c>
      <c r="AA55" s="10">
        <f t="shared" ca="1" si="21"/>
        <v>0.16717030204825059</v>
      </c>
      <c r="AB55" s="10">
        <f t="shared" ca="1" si="22"/>
        <v>2.4509803921568627E-3</v>
      </c>
      <c r="AC55" s="10">
        <f t="shared" ca="1" si="23"/>
        <v>0.16717030204825059</v>
      </c>
      <c r="AD55" s="10">
        <f t="shared" ca="1" si="24"/>
        <v>1.277139208173691E-3</v>
      </c>
      <c r="AE55" s="10">
        <f t="shared" ca="1" si="25"/>
        <v>0.57808860745311741</v>
      </c>
      <c r="AG55" s="160">
        <f t="shared" ca="1" si="26"/>
        <v>7.7832655381947371E-5</v>
      </c>
      <c r="AH55" s="157">
        <f t="shared" ca="1" si="27"/>
        <v>1.1011524185163565E-3</v>
      </c>
      <c r="AI55" s="157">
        <f t="shared" ca="1" si="28"/>
        <v>3.7921030677879171E-4</v>
      </c>
      <c r="AJ55" s="163">
        <f t="shared" ca="1" si="29"/>
        <v>1.0775917340868813E-3</v>
      </c>
      <c r="AK55" s="181">
        <f t="shared" ca="1" si="30"/>
        <v>2.6357871147639766E-3</v>
      </c>
      <c r="AL55" s="4"/>
      <c r="AM55" s="177"/>
      <c r="AN55" s="177"/>
      <c r="AO55" s="177"/>
      <c r="AP55" s="177"/>
      <c r="AQ55" s="55"/>
      <c r="AR55" s="177"/>
      <c r="AS55" s="177"/>
      <c r="AT55" s="177"/>
      <c r="AU55" s="177"/>
      <c r="AV55" s="177"/>
      <c r="AW55" s="55"/>
      <c r="AY55" s="2"/>
      <c r="BE55" s="4"/>
      <c r="BF55" s="177"/>
      <c r="BG55" s="179"/>
      <c r="BH55" s="180"/>
      <c r="BI55" s="178"/>
      <c r="BJ55" s="178"/>
      <c r="BK55" s="178"/>
      <c r="BL55" s="178"/>
    </row>
    <row r="56" spans="2:64" x14ac:dyDescent="0.25">
      <c r="B56" s="20"/>
      <c r="K56" s="4"/>
      <c r="L56" s="27" t="s">
        <v>72</v>
      </c>
      <c r="M56" s="41">
        <f ca="1">L18</f>
        <v>2.6120359695039159E-3</v>
      </c>
      <c r="N56" s="67">
        <f ca="1">I19</f>
        <v>3.3609802758902173E-3</v>
      </c>
      <c r="O56" s="68">
        <f ca="1">I20</f>
        <v>1.4168838417968563E-3</v>
      </c>
      <c r="P56" s="67">
        <f ca="1">I21</f>
        <v>7.3829962637690606E-4</v>
      </c>
      <c r="Q56" s="111">
        <f t="shared" ca="1" si="17"/>
        <v>5.9730162453941332E-3</v>
      </c>
      <c r="S56" s="157">
        <f ca="1">K26</f>
        <v>0.16717030204825062</v>
      </c>
      <c r="T56" s="162">
        <f ca="1">H27</f>
        <v>0.57808860745311741</v>
      </c>
      <c r="U56" s="162">
        <f ca="1">H28</f>
        <v>0.57808860745311741</v>
      </c>
      <c r="V56" s="163">
        <f ca="1">H29</f>
        <v>0.57808860745311741</v>
      </c>
      <c r="X56" s="10">
        <f t="shared" ca="1" si="18"/>
        <v>1.5625E-2</v>
      </c>
      <c r="Y56" s="10">
        <f t="shared" ca="1" si="19"/>
        <v>0.16717030204825062</v>
      </c>
      <c r="Z56" s="10">
        <f t="shared" ca="1" si="20"/>
        <v>5.8139534883720929E-3</v>
      </c>
      <c r="AA56" s="10">
        <f t="shared" ca="1" si="21"/>
        <v>0.57808860745311741</v>
      </c>
      <c r="AB56" s="10">
        <f t="shared" ca="1" si="22"/>
        <v>2.4509803921568627E-3</v>
      </c>
      <c r="AC56" s="10">
        <f t="shared" ca="1" si="23"/>
        <v>0.57808860745311741</v>
      </c>
      <c r="AD56" s="10">
        <f t="shared" ca="1" si="24"/>
        <v>1.277139208173691E-3</v>
      </c>
      <c r="AE56" s="10">
        <f t="shared" ca="1" si="25"/>
        <v>0.57808860745311741</v>
      </c>
      <c r="AG56" s="157">
        <f t="shared" ca="1" si="26"/>
        <v>1.6401156087582731E-3</v>
      </c>
      <c r="AH56" s="162">
        <f t="shared" ca="1" si="27"/>
        <v>3.8078753248290517E-3</v>
      </c>
      <c r="AI56" s="162">
        <f t="shared" ca="1" si="28"/>
        <v>1.3113403247566556E-3</v>
      </c>
      <c r="AJ56" s="163">
        <f t="shared" ca="1" si="29"/>
        <v>1.0775917340868813E-3</v>
      </c>
      <c r="AK56" s="181">
        <f t="shared" ca="1" si="30"/>
        <v>7.8369229924308628E-3</v>
      </c>
      <c r="AL56" s="4"/>
      <c r="AM56" s="177"/>
      <c r="AN56" s="177"/>
      <c r="AO56" s="177"/>
      <c r="AP56" s="177"/>
      <c r="AQ56" s="55"/>
      <c r="AR56" s="177"/>
      <c r="AS56" s="177"/>
      <c r="AT56" s="177"/>
      <c r="AU56" s="177"/>
      <c r="AV56" s="177"/>
      <c r="AW56" s="55"/>
      <c r="AY56" s="2"/>
      <c r="BB56" s="4"/>
      <c r="BC56" s="4"/>
      <c r="BD56" s="4"/>
      <c r="BE56" s="4"/>
      <c r="BF56" s="55"/>
      <c r="BG56" s="178"/>
      <c r="BH56" s="178"/>
      <c r="BI56" s="178"/>
      <c r="BJ56" s="178"/>
      <c r="BK56" s="178"/>
      <c r="BL56" s="178"/>
    </row>
    <row r="57" spans="2:64" ht="15.75" thickBot="1" x14ac:dyDescent="0.3">
      <c r="B57" s="20"/>
      <c r="K57" s="4"/>
      <c r="L57" s="108" t="s">
        <v>73</v>
      </c>
      <c r="M57" s="70">
        <f ca="1">I18</f>
        <v>9.0326344914549595E-3</v>
      </c>
      <c r="N57" s="69">
        <f ca="1">I19</f>
        <v>3.3609802758902173E-3</v>
      </c>
      <c r="O57" s="70">
        <f ca="1">I20</f>
        <v>1.4168838417968563E-3</v>
      </c>
      <c r="P57" s="69">
        <f ca="1">I21</f>
        <v>7.3829962637690606E-4</v>
      </c>
      <c r="Q57" s="112">
        <f t="shared" ca="1" si="17"/>
        <v>1.2393614767345178E-2</v>
      </c>
      <c r="S57" s="162">
        <f ca="1">H26</f>
        <v>0.57808860745311741</v>
      </c>
      <c r="T57" s="162">
        <f ca="1">H27</f>
        <v>0.57808860745311741</v>
      </c>
      <c r="U57" s="162">
        <f ca="1">H28</f>
        <v>0.57808860745311741</v>
      </c>
      <c r="V57" s="163">
        <f ca="1">H29</f>
        <v>0.57808860745311741</v>
      </c>
      <c r="X57" s="10">
        <f t="shared" ca="1" si="18"/>
        <v>1.5625E-2</v>
      </c>
      <c r="Y57" s="10">
        <f t="shared" ca="1" si="19"/>
        <v>0.57808860745311741</v>
      </c>
      <c r="Z57" s="10">
        <f t="shared" ca="1" si="20"/>
        <v>5.8139534883720929E-3</v>
      </c>
      <c r="AA57" s="10">
        <f t="shared" ca="1" si="21"/>
        <v>0.57808860745311741</v>
      </c>
      <c r="AB57" s="10">
        <f t="shared" ca="1" si="22"/>
        <v>2.4509803921568627E-3</v>
      </c>
      <c r="AC57" s="10">
        <f t="shared" ca="1" si="23"/>
        <v>0.57808860745311741</v>
      </c>
      <c r="AD57" s="10">
        <f t="shared" ca="1" si="24"/>
        <v>1.277139208173691E-3</v>
      </c>
      <c r="AE57" s="10">
        <f t="shared" ca="1" si="25"/>
        <v>0.57808860745311741</v>
      </c>
      <c r="AG57" s="162">
        <f t="shared" ca="1" si="26"/>
        <v>5.6716542155647431E-3</v>
      </c>
      <c r="AH57" s="162">
        <f t="shared" ca="1" si="27"/>
        <v>3.8078753248290517E-3</v>
      </c>
      <c r="AI57" s="162">
        <f t="shared" ca="1" si="28"/>
        <v>1.3113403247566556E-3</v>
      </c>
      <c r="AJ57" s="163">
        <f t="shared" ca="1" si="29"/>
        <v>1.0775917340868813E-3</v>
      </c>
      <c r="AK57" s="181">
        <f t="shared" ca="1" si="30"/>
        <v>1.186846159923733E-2</v>
      </c>
      <c r="AL57" s="4"/>
      <c r="AM57" s="177"/>
      <c r="AN57" s="177"/>
      <c r="AO57" s="177"/>
      <c r="AP57" s="177"/>
      <c r="AQ57" s="55"/>
      <c r="AR57" s="177"/>
      <c r="AS57" s="177"/>
      <c r="AT57" s="177"/>
      <c r="AU57" s="177"/>
      <c r="AV57" s="177"/>
      <c r="AW57" s="55"/>
      <c r="AY57" s="2"/>
      <c r="BB57" s="4"/>
      <c r="BC57" s="4"/>
      <c r="BD57" s="4"/>
      <c r="BE57" s="4"/>
      <c r="BF57" s="55"/>
      <c r="BG57" s="178"/>
      <c r="BH57" s="178"/>
      <c r="BI57" s="178"/>
      <c r="BJ57" s="178"/>
      <c r="BK57" s="178"/>
      <c r="BL57" s="178"/>
    </row>
    <row r="58" spans="2:64" x14ac:dyDescent="0.25">
      <c r="B58" s="20"/>
      <c r="K58" s="4"/>
      <c r="L58" s="13"/>
      <c r="M58" s="13"/>
      <c r="N58" s="13"/>
      <c r="O58" s="73"/>
      <c r="P58" s="73"/>
      <c r="Q58" s="73"/>
      <c r="S58" s="2"/>
      <c r="T58" s="2"/>
      <c r="U58" s="2"/>
      <c r="V58" s="2"/>
      <c r="W58" s="4"/>
      <c r="AG58" s="4"/>
      <c r="AH58" s="4"/>
      <c r="AI58" s="4"/>
      <c r="AJ58" s="4"/>
      <c r="AK58" s="4"/>
      <c r="AL58" s="4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BB58" s="4"/>
      <c r="BC58" s="4"/>
      <c r="BD58" s="4"/>
      <c r="BE58" s="4"/>
      <c r="BF58" s="55"/>
      <c r="BG58" s="178"/>
      <c r="BH58" s="178"/>
      <c r="BI58" s="178"/>
      <c r="BJ58" s="178"/>
      <c r="BK58" s="178"/>
      <c r="BL58" s="178"/>
    </row>
    <row r="59" spans="2:64" x14ac:dyDescent="0.25">
      <c r="B59" s="20"/>
      <c r="K59" s="4"/>
      <c r="L59" s="54"/>
      <c r="M59" s="54"/>
      <c r="N59" s="54"/>
      <c r="O59" s="73"/>
      <c r="P59" s="73"/>
      <c r="Q59" s="73"/>
      <c r="S59" s="73"/>
      <c r="T59" s="73"/>
      <c r="U59" s="73"/>
      <c r="V59" s="72"/>
      <c r="W59" s="4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BB59" s="4"/>
      <c r="BC59" s="4"/>
      <c r="BD59" s="4"/>
      <c r="BE59" s="4"/>
      <c r="BF59" s="4"/>
    </row>
    <row r="60" spans="2:64" x14ac:dyDescent="0.25">
      <c r="B60" s="20"/>
      <c r="K60" s="4"/>
      <c r="S60" s="55"/>
      <c r="T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</row>
    <row r="61" spans="2:64" x14ac:dyDescent="0.25">
      <c r="B61" s="20"/>
      <c r="K61" s="4"/>
      <c r="S61" s="55"/>
      <c r="T61" s="55"/>
      <c r="AH61" s="4"/>
      <c r="AI61" s="4"/>
      <c r="AJ61" s="4"/>
    </row>
    <row r="62" spans="2:64" x14ac:dyDescent="0.25">
      <c r="B62" s="20"/>
      <c r="K62" s="4"/>
      <c r="S62" s="55"/>
      <c r="T62" s="55"/>
      <c r="AH62" s="4"/>
      <c r="AI62" s="4"/>
      <c r="AJ62" s="4"/>
    </row>
    <row r="63" spans="2:64" ht="15.75" customHeight="1" x14ac:dyDescent="0.25">
      <c r="B63" s="20"/>
      <c r="K63" s="4"/>
      <c r="L63" s="4"/>
      <c r="M63" s="4"/>
      <c r="N63" s="4"/>
      <c r="O63" s="4"/>
      <c r="P63" s="4"/>
      <c r="Q63" s="4"/>
      <c r="R63" s="55"/>
      <c r="S63" s="55"/>
      <c r="T63" s="4"/>
      <c r="U63" s="4"/>
      <c r="V63" s="4"/>
      <c r="W63" s="4"/>
      <c r="X63" s="4"/>
      <c r="Y63" s="4"/>
      <c r="Z63" s="4"/>
      <c r="AA63" s="4"/>
    </row>
    <row r="64" spans="2:64" ht="15.75" customHeight="1" x14ac:dyDescent="0.25">
      <c r="B64" s="20"/>
      <c r="K64" s="4"/>
      <c r="L64" s="4"/>
      <c r="M64" s="4"/>
      <c r="N64" s="4"/>
      <c r="O64" s="4"/>
      <c r="P64" s="4"/>
      <c r="Q64" s="4"/>
      <c r="R64" s="55"/>
      <c r="S64" s="55"/>
      <c r="T64" s="4"/>
      <c r="U64" s="4"/>
      <c r="V64" s="4"/>
      <c r="W64" s="4"/>
      <c r="X64" s="4"/>
      <c r="Y64" s="4"/>
      <c r="Z64" s="4"/>
      <c r="AA64" s="4"/>
    </row>
    <row r="65" spans="2:30" ht="15.75" customHeight="1" x14ac:dyDescent="0.25">
      <c r="B65" s="20"/>
      <c r="K65" s="4"/>
      <c r="L65" s="4"/>
      <c r="M65" s="4"/>
      <c r="N65" s="4"/>
      <c r="O65" s="4"/>
      <c r="P65" s="4"/>
      <c r="Q65" s="4"/>
      <c r="R65" s="55"/>
      <c r="S65" s="5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ht="15.75" customHeight="1" x14ac:dyDescent="0.25">
      <c r="B66" s="20"/>
      <c r="K66" s="4"/>
      <c r="L66" s="4"/>
      <c r="M66" s="4"/>
      <c r="N66" s="4"/>
      <c r="O66" s="4"/>
      <c r="P66" s="4"/>
      <c r="Q66" s="4"/>
      <c r="R66" s="55"/>
      <c r="S66" s="55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ht="15.75" customHeight="1" x14ac:dyDescent="0.25">
      <c r="B67" s="20"/>
      <c r="K67" s="4"/>
      <c r="L67" s="4"/>
      <c r="M67" s="4"/>
      <c r="N67" s="4"/>
      <c r="O67" s="4"/>
      <c r="P67" s="4"/>
      <c r="Q67" s="4"/>
      <c r="R67" s="55"/>
      <c r="S67" s="55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ht="15.75" customHeight="1" x14ac:dyDescent="0.25">
      <c r="B68" s="20"/>
      <c r="K68" s="4"/>
      <c r="L68" s="4"/>
      <c r="M68" s="4"/>
      <c r="N68" s="4"/>
      <c r="O68" s="4"/>
      <c r="P68" s="4"/>
      <c r="Q68" s="4"/>
      <c r="R68" s="55"/>
      <c r="S68" s="55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ht="15.75" customHeight="1" x14ac:dyDescent="0.25">
      <c r="B69" s="20"/>
      <c r="K69" s="4"/>
      <c r="L69" s="4"/>
      <c r="M69" s="4"/>
      <c r="N69" s="4"/>
      <c r="O69" s="4"/>
      <c r="P69" s="4"/>
      <c r="Q69" s="4"/>
      <c r="R69" s="55"/>
      <c r="S69" s="55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ht="15.75" customHeight="1" x14ac:dyDescent="0.25">
      <c r="B70" s="20"/>
      <c r="K70" s="4"/>
      <c r="L70" s="4"/>
      <c r="M70" s="4"/>
      <c r="N70" s="4"/>
      <c r="O70" s="4"/>
      <c r="P70" s="4"/>
      <c r="Q70" s="4"/>
      <c r="R70" s="55"/>
      <c r="S70" s="55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ht="15.75" customHeight="1" x14ac:dyDescent="0.25">
      <c r="B71" s="20"/>
      <c r="K71" s="4"/>
      <c r="L71" s="4"/>
      <c r="M71" s="4"/>
      <c r="N71" s="4"/>
      <c r="O71" s="4"/>
      <c r="P71" s="4"/>
      <c r="Q71" s="4"/>
      <c r="R71" s="55"/>
      <c r="S71" s="55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ht="15.75" customHeight="1" x14ac:dyDescent="0.25">
      <c r="B72" s="20"/>
      <c r="K72" s="4"/>
      <c r="L72" s="4"/>
      <c r="M72" s="4"/>
      <c r="N72" s="4"/>
      <c r="O72" s="4"/>
      <c r="P72" s="4"/>
      <c r="Q72" s="4"/>
      <c r="R72" s="55"/>
      <c r="S72" s="55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2:30" ht="15.75" customHeight="1" x14ac:dyDescent="0.25">
      <c r="B73" s="20"/>
      <c r="K73" s="4"/>
      <c r="L73" s="4"/>
      <c r="M73" s="4"/>
      <c r="N73" s="4"/>
      <c r="O73" s="4"/>
      <c r="P73" s="4"/>
      <c r="Q73" s="4"/>
      <c r="R73" s="55"/>
      <c r="S73" s="55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2:30" ht="15.75" customHeight="1" x14ac:dyDescent="0.25">
      <c r="B74" s="2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2:30" ht="15.75" customHeight="1" x14ac:dyDescent="0.25">
      <c r="B75" s="2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2:30" ht="15.75" customHeight="1" x14ac:dyDescent="0.25">
      <c r="B76" s="2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2:30" ht="15.75" customHeight="1" x14ac:dyDescent="0.25">
      <c r="B77" s="20"/>
      <c r="C77" s="99"/>
      <c r="D77" s="96"/>
      <c r="E77" s="96"/>
      <c r="F77" s="103"/>
      <c r="G77" s="53"/>
      <c r="H77" s="87"/>
      <c r="I77" s="87"/>
      <c r="J77" s="8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2:30" x14ac:dyDescent="0.25">
      <c r="B78" s="20"/>
      <c r="G78" s="17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2:30" x14ac:dyDescent="0.25">
      <c r="B79" s="20"/>
      <c r="C79" s="99"/>
      <c r="G79" s="17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2:30" x14ac:dyDescent="0.25">
      <c r="B80" s="20"/>
      <c r="C80" s="99"/>
      <c r="D80" s="96"/>
      <c r="E80" s="96"/>
      <c r="F80" s="103"/>
      <c r="G80" s="53"/>
      <c r="H80" s="87"/>
      <c r="I80" s="87"/>
      <c r="J80" s="8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:30" x14ac:dyDescent="0.25">
      <c r="B81" s="20"/>
      <c r="C81" s="55"/>
      <c r="D81" s="55"/>
      <c r="E81" s="55"/>
      <c r="F81" s="55"/>
      <c r="G81" s="55"/>
      <c r="H81" s="55"/>
      <c r="I81" s="55"/>
      <c r="J81" s="5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2:30" x14ac:dyDescent="0.25">
      <c r="B82" s="20"/>
      <c r="C82" s="55"/>
      <c r="D82" s="55"/>
      <c r="E82" s="55"/>
      <c r="F82" s="55"/>
      <c r="G82" s="55"/>
      <c r="H82" s="55"/>
      <c r="I82" s="55"/>
      <c r="J82" s="5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2:30" x14ac:dyDescent="0.25">
      <c r="B83" s="20"/>
      <c r="C83" s="99"/>
      <c r="D83" s="96"/>
      <c r="E83" s="96"/>
      <c r="F83" s="103"/>
      <c r="G83" s="53"/>
      <c r="H83" s="100"/>
      <c r="I83" s="100"/>
      <c r="J83" s="100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:30" x14ac:dyDescent="0.25">
      <c r="B84" s="20"/>
      <c r="C84" s="99"/>
      <c r="D84" s="96"/>
      <c r="E84" s="96"/>
      <c r="F84" s="103"/>
      <c r="G84" s="53"/>
      <c r="H84" s="100"/>
      <c r="I84" s="100"/>
      <c r="J84" s="100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:30" x14ac:dyDescent="0.25">
      <c r="B85" s="20"/>
      <c r="C85" s="99"/>
      <c r="D85" s="96"/>
      <c r="E85" s="96"/>
      <c r="F85" s="103"/>
      <c r="G85" s="53"/>
      <c r="H85" s="100"/>
      <c r="I85" s="100"/>
      <c r="J85" s="100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:30" x14ac:dyDescent="0.25">
      <c r="B86" s="20"/>
      <c r="C86" s="99"/>
      <c r="D86" s="96"/>
      <c r="E86" s="96"/>
      <c r="F86" s="100"/>
      <c r="G86" s="53"/>
      <c r="H86" s="134"/>
      <c r="I86" s="134"/>
      <c r="J86" s="13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:30" x14ac:dyDescent="0.25">
      <c r="B87" s="20"/>
      <c r="C87" s="55"/>
      <c r="D87" s="55"/>
      <c r="E87" s="55"/>
      <c r="F87" s="55"/>
      <c r="G87" s="55"/>
      <c r="H87" s="55"/>
      <c r="I87" s="55"/>
      <c r="J87" s="5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:30" x14ac:dyDescent="0.25">
      <c r="B88" s="20"/>
      <c r="C88" s="55"/>
      <c r="D88" s="55"/>
      <c r="E88" s="55"/>
      <c r="F88" s="55"/>
      <c r="G88" s="55"/>
      <c r="H88" s="55"/>
      <c r="I88" s="55"/>
      <c r="J88" s="5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:30" x14ac:dyDescent="0.25">
      <c r="B89" s="20"/>
      <c r="C89" s="99"/>
      <c r="D89" s="96"/>
      <c r="E89" s="96"/>
      <c r="F89" s="103"/>
      <c r="G89" s="53"/>
      <c r="H89" s="100"/>
      <c r="I89" s="100"/>
      <c r="J89" s="100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2:30" x14ac:dyDescent="0.25">
      <c r="B90" s="20"/>
      <c r="C90" s="99"/>
      <c r="D90" s="96"/>
      <c r="E90" s="96"/>
      <c r="F90" s="103"/>
      <c r="G90" s="53"/>
      <c r="H90" s="100"/>
      <c r="I90" s="100"/>
      <c r="J90" s="100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2:30" x14ac:dyDescent="0.25">
      <c r="B91" s="20"/>
      <c r="C91" s="99"/>
      <c r="D91" s="96"/>
      <c r="E91" s="96"/>
      <c r="F91" s="103"/>
      <c r="G91" s="53"/>
      <c r="H91" s="100"/>
      <c r="I91" s="100"/>
      <c r="J91" s="100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2:30" x14ac:dyDescent="0.25">
      <c r="B92" s="20"/>
      <c r="C92" s="99"/>
      <c r="D92" s="96"/>
      <c r="E92" s="96"/>
      <c r="F92" s="100"/>
      <c r="G92" s="53"/>
      <c r="H92" s="134"/>
      <c r="I92" s="134"/>
      <c r="J92" s="13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2:30" x14ac:dyDescent="0.25">
      <c r="B93" s="20"/>
      <c r="C93" s="55"/>
      <c r="D93" s="55"/>
      <c r="E93" s="55"/>
      <c r="F93" s="55"/>
      <c r="G93" s="55"/>
      <c r="H93" s="55"/>
      <c r="I93" s="55"/>
      <c r="J93" s="5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2:30" x14ac:dyDescent="0.25">
      <c r="B94" s="20"/>
      <c r="C94" s="55"/>
      <c r="D94" s="55"/>
      <c r="E94" s="55"/>
      <c r="F94" s="55"/>
      <c r="G94" s="55"/>
      <c r="H94" s="55"/>
      <c r="I94" s="55"/>
      <c r="J94" s="5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2:30" x14ac:dyDescent="0.25">
      <c r="B95" s="20"/>
      <c r="C95" s="99"/>
      <c r="D95" s="105"/>
      <c r="E95" s="96"/>
      <c r="F95" s="103"/>
      <c r="G95" s="53"/>
      <c r="H95" s="100"/>
      <c r="I95" s="100"/>
      <c r="J95" s="100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2:30" x14ac:dyDescent="0.25">
      <c r="B96" s="20"/>
      <c r="C96" s="99"/>
      <c r="D96" s="105"/>
      <c r="E96" s="96"/>
      <c r="F96" s="103"/>
      <c r="G96" s="53"/>
      <c r="H96" s="100"/>
      <c r="I96" s="100"/>
      <c r="J96" s="100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2:30" x14ac:dyDescent="0.25">
      <c r="B97" s="20"/>
      <c r="C97" s="99"/>
      <c r="D97" s="105"/>
      <c r="E97" s="96"/>
      <c r="F97" s="103"/>
      <c r="G97" s="53"/>
      <c r="H97" s="100"/>
      <c r="I97" s="100"/>
      <c r="J97" s="100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2:30" x14ac:dyDescent="0.25">
      <c r="B98" s="20"/>
      <c r="C98" s="55"/>
      <c r="D98" s="96"/>
      <c r="E98" s="96"/>
      <c r="F98" s="100"/>
      <c r="G98" s="53"/>
      <c r="H98" s="134"/>
      <c r="I98" s="134"/>
      <c r="J98" s="13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2:30" x14ac:dyDescent="0.25">
      <c r="B99" s="20"/>
      <c r="C99" s="55"/>
      <c r="D99" s="55"/>
      <c r="E99" s="55"/>
      <c r="F99" s="55"/>
      <c r="G99" s="55"/>
      <c r="H99" s="55"/>
      <c r="I99" s="55"/>
      <c r="J99" s="5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2:30" x14ac:dyDescent="0.25">
      <c r="B100" s="20"/>
      <c r="C100" s="55"/>
      <c r="D100" s="55"/>
      <c r="E100" s="55"/>
      <c r="F100" s="55"/>
      <c r="G100" s="55"/>
      <c r="H100" s="55"/>
      <c r="I100" s="55"/>
      <c r="J100" s="5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2:30" x14ac:dyDescent="0.25">
      <c r="B101" s="20"/>
      <c r="C101" s="99"/>
      <c r="D101" s="96"/>
      <c r="E101" s="96"/>
      <c r="F101" s="103"/>
      <c r="G101" s="53"/>
      <c r="H101" s="100"/>
      <c r="I101" s="100"/>
      <c r="J101" s="100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2:30" x14ac:dyDescent="0.25">
      <c r="B102" s="20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2:30" x14ac:dyDescent="0.25">
      <c r="B103" s="20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2:30" x14ac:dyDescent="0.25">
      <c r="B104" s="20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2:30" x14ac:dyDescent="0.25">
      <c r="B105" s="20"/>
      <c r="C105" s="99"/>
      <c r="D105" s="96"/>
      <c r="E105" s="96"/>
      <c r="F105" s="103"/>
      <c r="G105" s="53"/>
      <c r="H105" s="100"/>
      <c r="I105" s="100"/>
      <c r="J105" s="100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2:30" x14ac:dyDescent="0.25">
      <c r="B106" s="20"/>
      <c r="C106" s="99"/>
      <c r="D106" s="96"/>
      <c r="E106" s="96"/>
      <c r="F106" s="103"/>
      <c r="G106" s="53"/>
      <c r="H106" s="100"/>
      <c r="I106" s="100"/>
      <c r="J106" s="100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2:30" x14ac:dyDescent="0.25">
      <c r="B107" s="20"/>
      <c r="C107" s="55"/>
      <c r="D107" s="96"/>
      <c r="E107" s="96"/>
      <c r="F107" s="100"/>
      <c r="G107" s="53"/>
      <c r="H107" s="134"/>
      <c r="I107" s="134"/>
      <c r="J107" s="13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2:30" x14ac:dyDescent="0.25">
      <c r="B108" s="20"/>
      <c r="C108" s="55"/>
      <c r="D108" s="55"/>
      <c r="E108" s="55"/>
      <c r="F108" s="55"/>
      <c r="G108" s="55"/>
      <c r="H108" s="55"/>
      <c r="I108" s="55"/>
      <c r="J108" s="5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2:30" x14ac:dyDescent="0.25">
      <c r="B109" s="20"/>
      <c r="C109" s="55"/>
      <c r="D109" s="55"/>
      <c r="E109" s="55"/>
      <c r="F109" s="55"/>
      <c r="G109" s="55"/>
      <c r="H109" s="55"/>
      <c r="I109" s="55"/>
      <c r="J109" s="5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2:30" x14ac:dyDescent="0.25">
      <c r="B110" s="20"/>
      <c r="C110" s="99"/>
      <c r="D110" s="96"/>
      <c r="E110" s="96"/>
      <c r="F110" s="103"/>
      <c r="G110" s="53"/>
      <c r="H110" s="100"/>
      <c r="I110" s="100"/>
      <c r="J110" s="100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2:30" x14ac:dyDescent="0.25">
      <c r="B111" s="20"/>
      <c r="C111" s="99"/>
      <c r="D111" s="96"/>
      <c r="E111" s="96"/>
      <c r="F111" s="103"/>
      <c r="G111" s="53"/>
      <c r="H111" s="100"/>
      <c r="I111" s="100"/>
      <c r="J111" s="100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2:30" x14ac:dyDescent="0.25">
      <c r="B112" s="20"/>
      <c r="C112" s="99"/>
      <c r="D112" s="96"/>
      <c r="E112" s="96"/>
      <c r="F112" s="103"/>
      <c r="G112" s="53"/>
      <c r="H112" s="100"/>
      <c r="I112" s="100"/>
      <c r="J112" s="100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2:30" x14ac:dyDescent="0.25">
      <c r="B113" s="20"/>
      <c r="C113" s="55"/>
      <c r="D113" s="96"/>
      <c r="E113" s="96"/>
      <c r="F113" s="100"/>
      <c r="G113" s="53"/>
      <c r="H113" s="134"/>
      <c r="I113" s="134"/>
      <c r="J113" s="13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2:30" x14ac:dyDescent="0.25">
      <c r="B114" s="20"/>
      <c r="C114" s="55"/>
      <c r="D114" s="55"/>
      <c r="E114" s="55"/>
      <c r="F114" s="55"/>
      <c r="G114" s="55"/>
      <c r="H114" s="55"/>
      <c r="I114" s="55"/>
      <c r="J114" s="5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2:30" x14ac:dyDescent="0.25">
      <c r="B115" s="20"/>
      <c r="C115" s="55"/>
      <c r="D115" s="55"/>
      <c r="E115" s="55"/>
      <c r="F115" s="55"/>
      <c r="G115" s="55"/>
      <c r="H115" s="55"/>
      <c r="I115" s="55"/>
      <c r="J115" s="5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2:30" x14ac:dyDescent="0.25">
      <c r="B116" s="20"/>
      <c r="C116" s="99"/>
      <c r="D116" s="96"/>
      <c r="E116" s="96"/>
      <c r="F116" s="103"/>
      <c r="G116" s="53"/>
      <c r="H116" s="100"/>
      <c r="I116" s="100"/>
      <c r="J116" s="10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2:30" x14ac:dyDescent="0.25">
      <c r="B117" s="20"/>
      <c r="C117" s="99"/>
      <c r="D117" s="96"/>
      <c r="E117" s="96"/>
      <c r="F117" s="103"/>
      <c r="G117" s="53"/>
      <c r="H117" s="100"/>
      <c r="I117" s="100"/>
      <c r="J117" s="100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2:30" x14ac:dyDescent="0.25">
      <c r="B118" s="20"/>
      <c r="C118" s="99"/>
      <c r="D118" s="96"/>
      <c r="E118" s="96"/>
      <c r="F118" s="103"/>
      <c r="G118" s="53"/>
      <c r="H118" s="100"/>
      <c r="I118" s="100"/>
      <c r="J118" s="100"/>
    </row>
    <row r="119" spans="2:30" x14ac:dyDescent="0.25">
      <c r="B119" s="20"/>
      <c r="C119" s="135"/>
      <c r="D119" s="135"/>
      <c r="E119" s="135"/>
      <c r="F119" s="55"/>
      <c r="G119" s="55"/>
      <c r="H119" s="55"/>
      <c r="I119" s="55"/>
      <c r="J119" s="55"/>
    </row>
    <row r="120" spans="2:30" x14ac:dyDescent="0.25">
      <c r="B120" s="20"/>
      <c r="C120" s="55"/>
      <c r="D120" s="55"/>
      <c r="E120" s="55"/>
      <c r="F120" s="55"/>
      <c r="G120" s="55"/>
      <c r="H120" s="55"/>
      <c r="I120" s="55"/>
      <c r="J120" s="55"/>
    </row>
    <row r="121" spans="2:30" ht="17.25" customHeight="1" x14ac:dyDescent="0.25">
      <c r="B121" s="20"/>
    </row>
    <row r="122" spans="2:30" x14ac:dyDescent="0.25">
      <c r="B122" s="20"/>
    </row>
    <row r="123" spans="2:30" x14ac:dyDescent="0.25">
      <c r="B123" s="20"/>
    </row>
    <row r="124" spans="2:30" x14ac:dyDescent="0.25">
      <c r="B124" s="20"/>
    </row>
    <row r="125" spans="2:30" x14ac:dyDescent="0.25">
      <c r="B125" s="20"/>
    </row>
    <row r="126" spans="2:30" x14ac:dyDescent="0.25">
      <c r="B126" s="20"/>
    </row>
    <row r="127" spans="2:30" x14ac:dyDescent="0.25">
      <c r="B127" s="20"/>
    </row>
    <row r="128" spans="2:30" x14ac:dyDescent="0.25">
      <c r="B128" s="20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30" x14ac:dyDescent="0.25">
      <c r="A145" s="4"/>
      <c r="B145" s="4"/>
    </row>
    <row r="149" spans="1:30" x14ac:dyDescent="0.25">
      <c r="P149" s="6"/>
      <c r="Q149" s="7"/>
      <c r="AC149" s="4"/>
      <c r="AD149" s="4"/>
    </row>
    <row r="150" spans="1:30" x14ac:dyDescent="0.25">
      <c r="Q150" s="2"/>
      <c r="AC150" s="4"/>
      <c r="AD150" s="4"/>
    </row>
    <row r="151" spans="1:30" x14ac:dyDescent="0.25">
      <c r="Q151" s="2"/>
      <c r="AC151" s="4"/>
      <c r="AD151" s="4"/>
    </row>
  </sheetData>
  <mergeCells count="32">
    <mergeCell ref="AJ29:AL29"/>
    <mergeCell ref="AM29:AO29"/>
    <mergeCell ref="AP29:AR29"/>
    <mergeCell ref="Z34:AA34"/>
    <mergeCell ref="AB34:AC34"/>
    <mergeCell ref="AD34:AE34"/>
    <mergeCell ref="X34:Y34"/>
    <mergeCell ref="M24:O24"/>
    <mergeCell ref="P24:R24"/>
    <mergeCell ref="S24:U24"/>
    <mergeCell ref="AG29:AI29"/>
    <mergeCell ref="P15:Q15"/>
    <mergeCell ref="S15:T15"/>
    <mergeCell ref="V24:X24"/>
    <mergeCell ref="F24:F25"/>
    <mergeCell ref="J24:L24"/>
    <mergeCell ref="V14:X14"/>
    <mergeCell ref="C15:C17"/>
    <mergeCell ref="G24:I24"/>
    <mergeCell ref="E14:F14"/>
    <mergeCell ref="X15:X17"/>
    <mergeCell ref="V16:V17"/>
    <mergeCell ref="W16:W17"/>
    <mergeCell ref="V15:W15"/>
    <mergeCell ref="G14:I14"/>
    <mergeCell ref="J14:L14"/>
    <mergeCell ref="M14:O14"/>
    <mergeCell ref="P14:R14"/>
    <mergeCell ref="S14:U14"/>
    <mergeCell ref="G15:H15"/>
    <mergeCell ref="J15:K15"/>
    <mergeCell ref="M15:N15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40"/>
  <sheetViews>
    <sheetView topLeftCell="BD1" zoomScale="75" zoomScaleNormal="75" workbookViewId="0">
      <selection activeCell="BL39" sqref="BL39"/>
    </sheetView>
  </sheetViews>
  <sheetFormatPr defaultRowHeight="15" x14ac:dyDescent="0.25"/>
  <cols>
    <col min="3" max="3" width="12.5703125" style="16" customWidth="1"/>
    <col min="4" max="7" width="9.140625" style="16"/>
    <col min="27" max="40" width="13.42578125" bestFit="1" customWidth="1"/>
  </cols>
  <sheetData>
    <row r="1" spans="2:80" x14ac:dyDescent="0.25">
      <c r="B1" t="s">
        <v>102</v>
      </c>
    </row>
    <row r="3" spans="2:80" x14ac:dyDescent="0.25">
      <c r="D3" s="16" t="s">
        <v>103</v>
      </c>
      <c r="E3" s="16" t="s">
        <v>103</v>
      </c>
      <c r="F3" s="16" t="s">
        <v>104</v>
      </c>
      <c r="H3" t="s">
        <v>105</v>
      </c>
      <c r="I3" s="16"/>
      <c r="K3">
        <v>1</v>
      </c>
      <c r="L3">
        <f>K3+1</f>
        <v>2</v>
      </c>
      <c r="M3">
        <f t="shared" ref="M3:AD3" si="0">L3+1</f>
        <v>3</v>
      </c>
      <c r="N3">
        <f t="shared" si="0"/>
        <v>4</v>
      </c>
      <c r="O3">
        <f t="shared" si="0"/>
        <v>5</v>
      </c>
      <c r="P3">
        <f t="shared" si="0"/>
        <v>6</v>
      </c>
      <c r="Q3">
        <f t="shared" si="0"/>
        <v>7</v>
      </c>
      <c r="R3">
        <f t="shared" si="0"/>
        <v>8</v>
      </c>
      <c r="S3">
        <f t="shared" si="0"/>
        <v>9</v>
      </c>
      <c r="T3">
        <f t="shared" si="0"/>
        <v>10</v>
      </c>
      <c r="U3">
        <f t="shared" si="0"/>
        <v>11</v>
      </c>
      <c r="V3">
        <f t="shared" si="0"/>
        <v>12</v>
      </c>
      <c r="W3">
        <f t="shared" si="0"/>
        <v>13</v>
      </c>
      <c r="X3">
        <f t="shared" si="0"/>
        <v>14</v>
      </c>
      <c r="Y3">
        <f t="shared" si="0"/>
        <v>15</v>
      </c>
      <c r="Z3">
        <f t="shared" si="0"/>
        <v>16</v>
      </c>
      <c r="AA3">
        <f t="shared" si="0"/>
        <v>17</v>
      </c>
      <c r="AB3">
        <f t="shared" si="0"/>
        <v>18</v>
      </c>
      <c r="AC3">
        <f t="shared" si="0"/>
        <v>19</v>
      </c>
      <c r="AD3">
        <f t="shared" si="0"/>
        <v>20</v>
      </c>
      <c r="AE3">
        <f t="shared" ref="AE3" si="1">AD3+1</f>
        <v>21</v>
      </c>
      <c r="AF3">
        <f t="shared" ref="AF3" si="2">AE3+1</f>
        <v>22</v>
      </c>
      <c r="AG3">
        <f t="shared" ref="AG3" si="3">AF3+1</f>
        <v>23</v>
      </c>
      <c r="AH3">
        <f t="shared" ref="AH3" si="4">AG3+1</f>
        <v>24</v>
      </c>
      <c r="AI3">
        <f t="shared" ref="AI3" si="5">AH3+1</f>
        <v>25</v>
      </c>
      <c r="AJ3">
        <f t="shared" ref="AJ3" si="6">AI3+1</f>
        <v>26</v>
      </c>
      <c r="AK3">
        <f t="shared" ref="AK3" si="7">AJ3+1</f>
        <v>27</v>
      </c>
      <c r="AL3">
        <f t="shared" ref="AL3" si="8">AK3+1</f>
        <v>28</v>
      </c>
      <c r="AM3">
        <f t="shared" ref="AM3" si="9">AL3+1</f>
        <v>29</v>
      </c>
      <c r="AN3">
        <f t="shared" ref="AN3" si="10">AM3+1</f>
        <v>30</v>
      </c>
      <c r="AO3">
        <f t="shared" ref="AO3" si="11">AN3+1</f>
        <v>31</v>
      </c>
      <c r="AP3">
        <f t="shared" ref="AP3" si="12">AO3+1</f>
        <v>32</v>
      </c>
      <c r="AQ3">
        <f t="shared" ref="AQ3" si="13">AP3+1</f>
        <v>33</v>
      </c>
      <c r="AR3">
        <f t="shared" ref="AR3" si="14">AQ3+1</f>
        <v>34</v>
      </c>
      <c r="AS3">
        <f t="shared" ref="AS3" si="15">AR3+1</f>
        <v>35</v>
      </c>
      <c r="AT3">
        <f t="shared" ref="AT3" si="16">AS3+1</f>
        <v>36</v>
      </c>
      <c r="AU3">
        <f t="shared" ref="AU3" si="17">AT3+1</f>
        <v>37</v>
      </c>
      <c r="AV3">
        <f t="shared" ref="AV3" si="18">AU3+1</f>
        <v>38</v>
      </c>
      <c r="AW3">
        <f t="shared" ref="AW3" si="19">AV3+1</f>
        <v>39</v>
      </c>
      <c r="AX3">
        <f t="shared" ref="AX3" si="20">AW3+1</f>
        <v>40</v>
      </c>
      <c r="AY3">
        <f t="shared" ref="AY3" si="21">AX3+1</f>
        <v>41</v>
      </c>
      <c r="AZ3">
        <f t="shared" ref="AZ3" si="22">AY3+1</f>
        <v>42</v>
      </c>
      <c r="BA3">
        <f t="shared" ref="BA3" si="23">AZ3+1</f>
        <v>43</v>
      </c>
      <c r="BB3">
        <f t="shared" ref="BB3" si="24">BA3+1</f>
        <v>44</v>
      </c>
      <c r="BC3">
        <f t="shared" ref="BC3" si="25">BB3+1</f>
        <v>45</v>
      </c>
      <c r="BD3">
        <f t="shared" ref="BD3" si="26">BC3+1</f>
        <v>46</v>
      </c>
      <c r="BE3">
        <f t="shared" ref="BE3" si="27">BD3+1</f>
        <v>47</v>
      </c>
      <c r="BF3">
        <f t="shared" ref="BF3" si="28">BE3+1</f>
        <v>48</v>
      </c>
      <c r="BG3">
        <f t="shared" ref="BG3:BH3" si="29">BF3+1</f>
        <v>49</v>
      </c>
      <c r="BH3">
        <f t="shared" si="29"/>
        <v>50</v>
      </c>
      <c r="BJ3" t="s">
        <v>90</v>
      </c>
      <c r="BK3" t="s">
        <v>86</v>
      </c>
      <c r="BL3" t="s">
        <v>91</v>
      </c>
      <c r="BM3" t="s">
        <v>106</v>
      </c>
    </row>
    <row r="4" spans="2:80" x14ac:dyDescent="0.25">
      <c r="D4" s="16" t="s">
        <v>107</v>
      </c>
      <c r="E4" s="16" t="s">
        <v>108</v>
      </c>
      <c r="F4" s="16" t="s">
        <v>109</v>
      </c>
      <c r="H4" t="s">
        <v>110</v>
      </c>
    </row>
    <row r="5" spans="2:80" x14ac:dyDescent="0.25">
      <c r="C5" s="16" t="str">
        <f>'Monte Carlo Norm Dist'!L36</f>
        <v>A1</v>
      </c>
      <c r="D5" s="65">
        <v>1.3874999999999998E-5</v>
      </c>
      <c r="E5" s="65">
        <v>6.3749999999999999E-6</v>
      </c>
      <c r="F5" s="65">
        <f>(D5+E5)/2</f>
        <v>1.0124999999999999E-5</v>
      </c>
      <c r="G5" s="65"/>
      <c r="H5" s="182">
        <f ca="1">'Monte Carlo Norm Dist'!AK36</f>
        <v>1.4887969111291286E-6</v>
      </c>
      <c r="I5" s="171"/>
      <c r="K5" s="2">
        <v>9.534550986779149E-7</v>
      </c>
      <c r="L5" s="2">
        <v>1.0527609667215604E-6</v>
      </c>
      <c r="M5" s="171">
        <v>1.0624500062435339E-6</v>
      </c>
      <c r="N5" s="171">
        <v>1.6162320434677805E-6</v>
      </c>
      <c r="O5" s="171">
        <v>1.291814668855942E-6</v>
      </c>
      <c r="P5" s="171">
        <v>9.7682967104483945E-7</v>
      </c>
      <c r="Q5" s="171">
        <v>1.4079393902635673E-6</v>
      </c>
      <c r="R5" s="171">
        <v>1.1396072290096455E-6</v>
      </c>
      <c r="S5" s="171">
        <v>1.4412995104071274E-6</v>
      </c>
      <c r="T5" s="171">
        <v>1.1573330912171168E-6</v>
      </c>
      <c r="U5" s="171">
        <v>1.3531555103411821E-6</v>
      </c>
      <c r="V5" s="171">
        <v>1.3339595788539356E-6</v>
      </c>
      <c r="W5" s="171">
        <v>1.188836759813515E-6</v>
      </c>
      <c r="X5" s="171">
        <v>1.7583326219409376E-6</v>
      </c>
      <c r="Y5" s="171">
        <v>1.3045829512938957E-6</v>
      </c>
      <c r="Z5" s="171">
        <v>1.4966342359509592E-6</v>
      </c>
      <c r="AA5" s="171">
        <v>9.9091292132091186E-7</v>
      </c>
      <c r="AB5" s="171">
        <v>1.7151710044731922E-6</v>
      </c>
      <c r="AC5" s="171">
        <v>1.4192120643873446E-6</v>
      </c>
      <c r="AD5" s="171">
        <v>1.1944348594942929E-6</v>
      </c>
      <c r="AE5" s="2">
        <v>1.6184652406237508E-6</v>
      </c>
      <c r="AF5" s="2">
        <v>9.1106406985477107E-7</v>
      </c>
      <c r="AG5" s="2">
        <v>1.4765639778573638E-6</v>
      </c>
      <c r="AH5" s="2">
        <v>1.3241009845739884E-6</v>
      </c>
      <c r="AI5" s="2">
        <v>1.1930555692890927E-6</v>
      </c>
      <c r="AJ5" s="2">
        <v>1.0506232261414114E-6</v>
      </c>
      <c r="AK5" s="2">
        <v>1.4537659071889206E-6</v>
      </c>
      <c r="AL5" s="2">
        <v>1.231731171893486E-6</v>
      </c>
      <c r="AM5" s="2">
        <v>1.1594196595078485E-6</v>
      </c>
      <c r="AN5" s="2">
        <v>1.2414250499881675E-6</v>
      </c>
      <c r="AO5" s="2">
        <v>1.4955965928755736E-6</v>
      </c>
      <c r="AP5" s="2">
        <v>1.2646295291908446E-6</v>
      </c>
      <c r="AQ5" s="2">
        <v>1.203795400653879E-6</v>
      </c>
      <c r="AR5" s="2">
        <v>1.3524868075757356E-6</v>
      </c>
      <c r="AS5" s="2">
        <v>1.0982448927930676E-6</v>
      </c>
      <c r="AT5" s="2">
        <v>1.3985078511995487E-6</v>
      </c>
      <c r="AU5" s="2">
        <v>1.246372237681199E-6</v>
      </c>
      <c r="AV5" s="2">
        <v>1.3563835633615474E-6</v>
      </c>
      <c r="AW5" s="2">
        <v>1.2276611348942596E-6</v>
      </c>
      <c r="AX5" s="2">
        <v>1.3194573844318547E-6</v>
      </c>
      <c r="AY5" s="2">
        <v>1.0967562031649248E-6</v>
      </c>
      <c r="AZ5" s="2">
        <v>1.2948883679954468E-6</v>
      </c>
      <c r="BA5" s="2">
        <v>1.9058565454906378E-6</v>
      </c>
      <c r="BB5" s="2">
        <v>1.1141392510400698E-6</v>
      </c>
      <c r="BC5" s="2">
        <v>1.432274002558223E-6</v>
      </c>
      <c r="BD5" s="2">
        <v>1.3854535902062374E-6</v>
      </c>
      <c r="BE5" s="2">
        <v>1.2840981687901181E-6</v>
      </c>
      <c r="BF5" s="2">
        <v>1.248535914035979E-6</v>
      </c>
      <c r="BG5" s="2">
        <v>1.3867619127235206E-6</v>
      </c>
      <c r="BH5" s="2">
        <v>1.2044434757627402E-6</v>
      </c>
      <c r="BI5" s="2"/>
      <c r="BJ5" s="2">
        <f>MIN(K5:BH5)</f>
        <v>9.1106406985477107E-7</v>
      </c>
      <c r="BK5" s="2">
        <f>AVERAGE(K5:BH5)</f>
        <v>1.296630237342468E-6</v>
      </c>
      <c r="BL5" s="2">
        <f>MAX(K5:BH5)</f>
        <v>1.9058565454906378E-6</v>
      </c>
      <c r="BM5" s="80">
        <f>(BL5-BJ5)/BJ5</f>
        <v>1.0919017756835065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2:80" x14ac:dyDescent="0.25">
      <c r="C6" s="16" t="str">
        <f>'Monte Carlo Norm Dist'!L37</f>
        <v>A2</v>
      </c>
      <c r="D6" s="65">
        <v>3.7500000000000003E-5</v>
      </c>
      <c r="E6" s="65">
        <v>1.6500000000000001E-5</v>
      </c>
      <c r="F6" s="65">
        <f t="shared" ref="F6:F26" si="30">(D6+E6)/2</f>
        <v>2.7000000000000002E-5</v>
      </c>
      <c r="G6" s="65"/>
      <c r="H6" s="182">
        <f ca="1">'Monte Carlo Norm Dist'!AK37</f>
        <v>1.3326194808210894E-5</v>
      </c>
      <c r="I6" s="171"/>
      <c r="K6" s="2">
        <v>1.8981063530728916E-5</v>
      </c>
      <c r="L6" s="2">
        <v>2.1308740897689418E-5</v>
      </c>
      <c r="M6" s="171">
        <v>1.5973449169108623E-5</v>
      </c>
      <c r="N6" s="171">
        <v>1.4464761591792312E-5</v>
      </c>
      <c r="O6" s="171">
        <v>8.3380464491731351E-6</v>
      </c>
      <c r="P6" s="171">
        <v>2.0519840326856535E-5</v>
      </c>
      <c r="Q6" s="171">
        <v>4.7225757729209553E-6</v>
      </c>
      <c r="R6" s="171">
        <v>2.1862173799741643E-5</v>
      </c>
      <c r="S6" s="171">
        <v>2.4326537444812772E-5</v>
      </c>
      <c r="T6" s="171">
        <v>1.9446778658269966E-5</v>
      </c>
      <c r="U6" s="171">
        <v>1.8577252051023812E-5</v>
      </c>
      <c r="V6" s="171">
        <v>9.9971822791579822E-6</v>
      </c>
      <c r="W6" s="171">
        <v>1.4718832335230856E-5</v>
      </c>
      <c r="X6" s="171">
        <v>1.4564758420013981E-5</v>
      </c>
      <c r="Y6" s="171">
        <v>2.1108094549894222E-5</v>
      </c>
      <c r="Z6" s="171">
        <v>1.4116834440888397E-5</v>
      </c>
      <c r="AA6" s="171">
        <v>1.7183324528394007E-5</v>
      </c>
      <c r="AB6" s="171">
        <v>2.0223237130199753E-5</v>
      </c>
      <c r="AC6" s="171">
        <v>1.8928392756249902E-5</v>
      </c>
      <c r="AD6" s="171">
        <v>2.1653133534905834E-5</v>
      </c>
      <c r="AE6" s="2">
        <v>2.2588839542847864E-5</v>
      </c>
      <c r="AF6" s="2">
        <v>1.9882215926291004E-5</v>
      </c>
      <c r="AG6" s="2">
        <v>1.7590283756939494E-5</v>
      </c>
      <c r="AH6" s="2">
        <v>1.2899696468833977E-5</v>
      </c>
      <c r="AI6" s="2">
        <v>3.5730042308746355E-5</v>
      </c>
      <c r="AJ6" s="2">
        <v>1.5832171600849856E-5</v>
      </c>
      <c r="AK6" s="2">
        <v>8.6843240874966872E-6</v>
      </c>
      <c r="AL6" s="2">
        <v>1.5365434820978478E-5</v>
      </c>
      <c r="AM6" s="2">
        <v>2.048011447359756E-5</v>
      </c>
      <c r="AN6" s="2">
        <v>1.6847971751772721E-5</v>
      </c>
      <c r="AO6" s="2">
        <v>1.4133886599231953E-5</v>
      </c>
      <c r="AP6" s="2">
        <v>1.3209373943726456E-5</v>
      </c>
      <c r="AQ6" s="2">
        <v>9.9085901368407726E-6</v>
      </c>
      <c r="AR6" s="2">
        <v>1.092555951747876E-5</v>
      </c>
      <c r="AS6" s="2">
        <v>1.6470678544423842E-5</v>
      </c>
      <c r="AT6" s="2">
        <v>1.2091375139099885E-5</v>
      </c>
      <c r="AU6" s="2">
        <v>2.6971967747642225E-5</v>
      </c>
      <c r="AV6" s="2">
        <v>1.807708105857646E-5</v>
      </c>
      <c r="AW6" s="2">
        <v>2.4286064183021031E-5</v>
      </c>
      <c r="AX6" s="2">
        <v>1.4171818031484324E-5</v>
      </c>
      <c r="AY6" s="2">
        <v>9.3330067556297168E-6</v>
      </c>
      <c r="AZ6" s="2">
        <v>1.3388449165664492E-5</v>
      </c>
      <c r="BA6" s="2">
        <v>1.7853187566176895E-5</v>
      </c>
      <c r="BB6" s="2">
        <v>1.6010261592668945E-5</v>
      </c>
      <c r="BC6" s="2">
        <v>1.3359351266735593E-5</v>
      </c>
      <c r="BD6" s="2">
        <v>2.2420173331580766E-5</v>
      </c>
      <c r="BE6" s="2">
        <v>1.2180453615821851E-5</v>
      </c>
      <c r="BF6" s="2">
        <v>1.3805334897018931E-5</v>
      </c>
      <c r="BG6" s="2">
        <v>2.2645590117289335E-5</v>
      </c>
      <c r="BH6" s="2">
        <v>1.5777542237801468E-5</v>
      </c>
      <c r="BI6" s="2"/>
      <c r="BJ6" s="2">
        <f t="shared" ref="BJ6:BJ26" si="31">MIN(K6:BH6)</f>
        <v>4.7225757729209553E-6</v>
      </c>
      <c r="BK6" s="2">
        <f t="shared" ref="BK6:BK26" si="32">AVERAGE(K6:BH6)</f>
        <v>1.6878716997066415E-5</v>
      </c>
      <c r="BL6" s="2">
        <f t="shared" ref="BL6:BL26" si="33">MAX(K6:BH6)</f>
        <v>3.5730042308746355E-5</v>
      </c>
      <c r="BM6" s="80">
        <f t="shared" ref="BM6:BM26" si="34">(BL6-BJ6)/BJ6</f>
        <v>6.5657954529011207</v>
      </c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2:80" x14ac:dyDescent="0.25">
      <c r="C7" s="16" t="str">
        <f>'Monte Carlo Norm Dist'!L38</f>
        <v>B1</v>
      </c>
      <c r="D7" s="65">
        <v>3.9375000000000002E-5</v>
      </c>
      <c r="E7" s="65">
        <v>1.6875000000000004E-5</v>
      </c>
      <c r="F7" s="65">
        <f t="shared" si="30"/>
        <v>2.8125000000000003E-5</v>
      </c>
      <c r="G7" s="65"/>
      <c r="H7" s="182">
        <f ca="1">'Monte Carlo Norm Dist'!AK38</f>
        <v>7.5390643655123607E-6</v>
      </c>
      <c r="I7" s="171"/>
      <c r="K7" s="2">
        <v>1.889071966138584E-5</v>
      </c>
      <c r="L7" s="2">
        <v>2.14530002262949E-5</v>
      </c>
      <c r="M7" s="171">
        <v>1.1135753682474846E-5</v>
      </c>
      <c r="N7" s="171">
        <v>2.0614803428436335E-5</v>
      </c>
      <c r="O7" s="171">
        <v>1.6911815744116287E-5</v>
      </c>
      <c r="P7" s="171">
        <v>1.6446523891044344E-5</v>
      </c>
      <c r="Q7" s="171">
        <v>1.857371031402566E-5</v>
      </c>
      <c r="R7" s="171">
        <v>1.5062038803259069E-5</v>
      </c>
      <c r="S7" s="171">
        <v>3.2248800786857289E-5</v>
      </c>
      <c r="T7" s="171">
        <v>1.6734090634727346E-5</v>
      </c>
      <c r="U7" s="171">
        <v>2.7387009290416171E-5</v>
      </c>
      <c r="V7" s="171">
        <v>1.9237387887539734E-5</v>
      </c>
      <c r="W7" s="171">
        <v>1.9631485701529942E-5</v>
      </c>
      <c r="X7" s="171">
        <v>2.7470921717080182E-5</v>
      </c>
      <c r="Y7" s="171">
        <v>1.7055857500863151E-5</v>
      </c>
      <c r="Z7" s="171">
        <v>1.6250187448742121E-5</v>
      </c>
      <c r="AA7" s="171">
        <v>3.1560813599692611E-5</v>
      </c>
      <c r="AB7" s="171">
        <v>2.7092946355760328E-5</v>
      </c>
      <c r="AC7" s="171">
        <v>2.9735741440956668E-5</v>
      </c>
      <c r="AD7" s="171">
        <v>1.9303021918024576E-5</v>
      </c>
      <c r="AE7" s="2">
        <v>1.3945487958526149E-5</v>
      </c>
      <c r="AF7" s="2">
        <v>2.2207508300087353E-5</v>
      </c>
      <c r="AG7" s="2">
        <v>1.8826058976143406E-5</v>
      </c>
      <c r="AH7" s="2">
        <v>2.6603496011807158E-5</v>
      </c>
      <c r="AI7" s="2">
        <v>2.9889114102507138E-5</v>
      </c>
      <c r="AJ7" s="2">
        <v>1.0177949087579809E-5</v>
      </c>
      <c r="AK7" s="2">
        <v>2.1586334682909065E-5</v>
      </c>
      <c r="AL7" s="2">
        <v>1.8297780868387554E-5</v>
      </c>
      <c r="AM7" s="2">
        <v>1.368693150880305E-5</v>
      </c>
      <c r="AN7" s="2">
        <v>2.4500555550388667E-5</v>
      </c>
      <c r="AO7" s="2">
        <v>2.3170920075497873E-5</v>
      </c>
      <c r="AP7" s="2">
        <v>1.7507301643594672E-5</v>
      </c>
      <c r="AQ7" s="2">
        <v>2.4729408968038203E-5</v>
      </c>
      <c r="AR7" s="2">
        <v>1.0973894617335688E-5</v>
      </c>
      <c r="AS7" s="2">
        <v>1.3877214404492796E-5</v>
      </c>
      <c r="AT7" s="2">
        <v>2.0835026959573676E-5</v>
      </c>
      <c r="AU7" s="2">
        <v>2.2907289825657549E-5</v>
      </c>
      <c r="AV7" s="2">
        <v>1.8983858678597496E-5</v>
      </c>
      <c r="AW7" s="2">
        <v>1.6389326526594349E-5</v>
      </c>
      <c r="AX7" s="2">
        <v>1.7587374352572036E-5</v>
      </c>
      <c r="AY7" s="2">
        <v>2.4139669333351142E-5</v>
      </c>
      <c r="AZ7" s="2">
        <v>1.4137250750061193E-5</v>
      </c>
      <c r="BA7" s="2">
        <v>2.8824112028094067E-5</v>
      </c>
      <c r="BB7" s="2">
        <v>1.7318450523499121E-5</v>
      </c>
      <c r="BC7" s="2">
        <v>1.1054252306770802E-5</v>
      </c>
      <c r="BD7" s="2">
        <v>1.6339659347004069E-5</v>
      </c>
      <c r="BE7" s="2">
        <v>8.4421282071839759E-6</v>
      </c>
      <c r="BF7" s="2">
        <v>1.8553966665162891E-5</v>
      </c>
      <c r="BG7" s="2">
        <v>1.7603118949739084E-5</v>
      </c>
      <c r="BH7" s="2">
        <v>1.6188588696029616E-5</v>
      </c>
      <c r="BI7" s="2"/>
      <c r="BJ7" s="2">
        <f t="shared" si="31"/>
        <v>8.4421282071839759E-6</v>
      </c>
      <c r="BK7" s="2">
        <f t="shared" si="32"/>
        <v>1.9641613198784342E-5</v>
      </c>
      <c r="BL7" s="2">
        <f t="shared" si="33"/>
        <v>3.2248800786857289E-5</v>
      </c>
      <c r="BM7" s="80">
        <f t="shared" si="34"/>
        <v>2.8199847236878743</v>
      </c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2:80" x14ac:dyDescent="0.25">
      <c r="C8" s="16" t="str">
        <f>'Monte Carlo Norm Dist'!L39</f>
        <v>B2</v>
      </c>
      <c r="D8" s="65">
        <v>6.9375000000000006E-5</v>
      </c>
      <c r="E8" s="65">
        <v>3.1875000000000002E-5</v>
      </c>
      <c r="F8" s="65">
        <f t="shared" si="30"/>
        <v>5.0625000000000004E-5</v>
      </c>
      <c r="G8" s="65"/>
      <c r="H8" s="182">
        <f ca="1">'Monte Carlo Norm Dist'!AK39</f>
        <v>1.3076597289863116E-5</v>
      </c>
      <c r="I8" s="171"/>
      <c r="K8" s="2">
        <v>2.8727284098999864E-5</v>
      </c>
      <c r="L8" s="2">
        <v>3.4721448525204392E-5</v>
      </c>
      <c r="M8" s="171">
        <v>1.732250712142006E-5</v>
      </c>
      <c r="N8" s="171">
        <v>4.026849796461071E-5</v>
      </c>
      <c r="O8" s="171">
        <v>2.7777903448645223E-5</v>
      </c>
      <c r="P8" s="171">
        <v>2.6603983492100618E-5</v>
      </c>
      <c r="Q8" s="171">
        <v>3.2128968534265838E-5</v>
      </c>
      <c r="R8" s="171">
        <v>2.1000516725924699E-5</v>
      </c>
      <c r="S8" s="171">
        <v>5.8191959756499534E-5</v>
      </c>
      <c r="T8" s="171">
        <v>2.5788560536866294E-5</v>
      </c>
      <c r="U8" s="171">
        <v>5.4146906801409589E-5</v>
      </c>
      <c r="V8" s="171">
        <v>3.9840102310458158E-5</v>
      </c>
      <c r="W8" s="171">
        <v>3.3394656553557126E-5</v>
      </c>
      <c r="X8" s="171">
        <v>5.3276336043609825E-5</v>
      </c>
      <c r="Y8" s="171">
        <v>3.0420575300497667E-5</v>
      </c>
      <c r="Z8" s="171">
        <v>2.9990137769051442E-5</v>
      </c>
      <c r="AA8" s="171">
        <v>4.6085738783891326E-5</v>
      </c>
      <c r="AB8" s="171">
        <v>5.3410639312650703E-5</v>
      </c>
      <c r="AC8" s="171">
        <v>5.3874422220982989E-5</v>
      </c>
      <c r="AD8" s="171">
        <v>3.4744452743127925E-5</v>
      </c>
      <c r="AE8" s="2">
        <v>2.6314582426318999E-5</v>
      </c>
      <c r="AF8" s="2">
        <v>3.143269612332174E-5</v>
      </c>
      <c r="AG8" s="2">
        <v>3.3596574988197742E-5</v>
      </c>
      <c r="AH8" s="2">
        <v>4.520531499411081E-5</v>
      </c>
      <c r="AI8" s="2">
        <v>4.0926059692206379E-5</v>
      </c>
      <c r="AJ8" s="2">
        <v>1.6219056851985076E-5</v>
      </c>
      <c r="AK8" s="2">
        <v>4.237303024195586E-5</v>
      </c>
      <c r="AL8" s="2">
        <v>3.2496734215870612E-5</v>
      </c>
      <c r="AM8" s="2">
        <v>2.4822497597065454E-5</v>
      </c>
      <c r="AN8" s="2">
        <v>4.2735713862702651E-5</v>
      </c>
      <c r="AO8" s="2">
        <v>3.6299973156400528E-5</v>
      </c>
      <c r="AP8" s="2">
        <v>2.9895780374919623E-5</v>
      </c>
      <c r="AQ8" s="2">
        <v>4.3036613707748194E-5</v>
      </c>
      <c r="AR8" s="2">
        <v>1.8410361211333422E-5</v>
      </c>
      <c r="AS8" s="2">
        <v>2.5814935139560257E-5</v>
      </c>
      <c r="AT8" s="2">
        <v>3.7363720374569005E-5</v>
      </c>
      <c r="AU8" s="2">
        <v>3.6351997294056668E-5</v>
      </c>
      <c r="AV8" s="2">
        <v>3.6812407654463516E-5</v>
      </c>
      <c r="AW8" s="2">
        <v>2.7284722435781429E-5</v>
      </c>
      <c r="AX8" s="2">
        <v>3.2119189509883022E-5</v>
      </c>
      <c r="AY8" s="2">
        <v>3.7147765455230459E-5</v>
      </c>
      <c r="AZ8" s="2">
        <v>2.5356931964717908E-5</v>
      </c>
      <c r="BA8" s="2">
        <v>5.1451051419267965E-5</v>
      </c>
      <c r="BB8" s="2">
        <v>2.2931116997758678E-5</v>
      </c>
      <c r="BC8" s="2">
        <v>2.1226983577891175E-5</v>
      </c>
      <c r="BD8" s="2">
        <v>2.8873889898344988E-5</v>
      </c>
      <c r="BE8" s="2">
        <v>1.3376599978332082E-5</v>
      </c>
      <c r="BF8" s="2">
        <v>3.4128854341177118E-5</v>
      </c>
      <c r="BG8" s="2">
        <v>3.1465488674929811E-5</v>
      </c>
      <c r="BH8" s="2">
        <v>2.667749035021643E-5</v>
      </c>
      <c r="BI8" s="2"/>
      <c r="BJ8" s="2">
        <f t="shared" si="31"/>
        <v>1.3376599978332082E-5</v>
      </c>
      <c r="BK8" s="2">
        <f t="shared" si="32"/>
        <v>3.387727465108182E-5</v>
      </c>
      <c r="BL8" s="2">
        <f t="shared" si="33"/>
        <v>5.8191959756499534E-5</v>
      </c>
      <c r="BM8" s="80">
        <f t="shared" si="34"/>
        <v>3.3502803291390229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2:80" x14ac:dyDescent="0.25">
      <c r="C9" s="16" t="str">
        <f>'Monte Carlo Norm Dist'!L40</f>
        <v>C1</v>
      </c>
      <c r="D9" s="65">
        <v>5.0625000000000004E-5</v>
      </c>
      <c r="E9" s="65">
        <v>2.2500000000000001E-5</v>
      </c>
      <c r="F9" s="65">
        <f t="shared" si="30"/>
        <v>3.6562500000000001E-5</v>
      </c>
      <c r="G9" s="65"/>
      <c r="H9" s="182">
        <f ca="1">'Monte Carlo Norm Dist'!AK40</f>
        <v>2.1139675319710843E-5</v>
      </c>
      <c r="I9" s="171"/>
      <c r="K9" s="2">
        <v>2.6421324221555003E-5</v>
      </c>
      <c r="L9" s="2">
        <v>3.4754617144544527E-5</v>
      </c>
      <c r="M9" s="171">
        <v>2.226575258422733E-5</v>
      </c>
      <c r="N9" s="171">
        <v>2.7422719429331344E-5</v>
      </c>
      <c r="O9" s="171">
        <v>3.0142727412172628E-5</v>
      </c>
      <c r="P9" s="171">
        <v>2.1130885033834846E-5</v>
      </c>
      <c r="Q9" s="171">
        <v>2.9023761028171995E-5</v>
      </c>
      <c r="R9" s="171">
        <v>2.7403652499605486E-5</v>
      </c>
      <c r="S9" s="171">
        <v>4.1645266800473829E-5</v>
      </c>
      <c r="T9" s="171">
        <v>3.2348421373744121E-5</v>
      </c>
      <c r="U9" s="171">
        <v>4.2014569170041706E-5</v>
      </c>
      <c r="V9" s="171">
        <v>3.1213987250015775E-5</v>
      </c>
      <c r="W9" s="171">
        <v>2.575445901564604E-5</v>
      </c>
      <c r="X9" s="171">
        <v>3.7331014998625848E-5</v>
      </c>
      <c r="Y9" s="171">
        <v>3.2540956632153603E-5</v>
      </c>
      <c r="Z9" s="171">
        <v>2.6598449001656275E-5</v>
      </c>
      <c r="AA9" s="171">
        <v>4.1575811483684774E-5</v>
      </c>
      <c r="AB9" s="171">
        <v>3.8324196272994244E-5</v>
      </c>
      <c r="AC9" s="171">
        <v>3.7825648639983702E-5</v>
      </c>
      <c r="AD9" s="171">
        <v>3.1253288881484449E-5</v>
      </c>
      <c r="AE9" s="2">
        <v>2.4264246618826625E-5</v>
      </c>
      <c r="AF9" s="2">
        <v>3.6949099778185044E-5</v>
      </c>
      <c r="AG9" s="2">
        <v>3.1970691445030017E-5</v>
      </c>
      <c r="AH9" s="2">
        <v>4.0885231711933629E-5</v>
      </c>
      <c r="AI9" s="2">
        <v>3.4290695001905668E-5</v>
      </c>
      <c r="AJ9" s="2">
        <v>2.307675275278737E-5</v>
      </c>
      <c r="AK9" s="2">
        <v>3.1099654912918487E-5</v>
      </c>
      <c r="AL9" s="2">
        <v>3.0496376552660703E-5</v>
      </c>
      <c r="AM9" s="2">
        <v>1.950136334043266E-5</v>
      </c>
      <c r="AN9" s="2">
        <v>3.9120427716160481E-5</v>
      </c>
      <c r="AO9" s="2">
        <v>2.9122711838204094E-5</v>
      </c>
      <c r="AP9" s="2">
        <v>3.698321294220986E-5</v>
      </c>
      <c r="AQ9" s="2">
        <v>3.3056070735253399E-5</v>
      </c>
      <c r="AR9" s="2">
        <v>2.631826662988164E-5</v>
      </c>
      <c r="AS9" s="2">
        <v>2.4078153164831023E-5</v>
      </c>
      <c r="AT9" s="2">
        <v>3.2692068087093545E-5</v>
      </c>
      <c r="AU9" s="2">
        <v>4.0691923534387319E-5</v>
      </c>
      <c r="AV9" s="2">
        <v>3.2527324718772123E-5</v>
      </c>
      <c r="AW9" s="2">
        <v>3.7024208052997536E-5</v>
      </c>
      <c r="AX9" s="2">
        <v>3.214918173745521E-5</v>
      </c>
      <c r="AY9" s="2">
        <v>3.7111987765088985E-5</v>
      </c>
      <c r="AZ9" s="2">
        <v>2.5099601580379564E-5</v>
      </c>
      <c r="BA9" s="2">
        <v>4.2408441413143116E-5</v>
      </c>
      <c r="BB9" s="2">
        <v>2.2321544082614051E-5</v>
      </c>
      <c r="BC9" s="2">
        <v>1.6414867440445698E-5</v>
      </c>
      <c r="BD9" s="2">
        <v>2.6957757013275964E-5</v>
      </c>
      <c r="BE9" s="2">
        <v>2.2832181179058655E-5</v>
      </c>
      <c r="BF9" s="2">
        <v>3.2523946415209724E-5</v>
      </c>
      <c r="BG9" s="2">
        <v>2.8581012467054424E-5</v>
      </c>
      <c r="BH9" s="2">
        <v>2.6807760767967106E-5</v>
      </c>
      <c r="BI9" s="2"/>
      <c r="BJ9" s="2">
        <f t="shared" si="31"/>
        <v>1.6414867440445698E-5</v>
      </c>
      <c r="BK9" s="2">
        <f t="shared" si="32"/>
        <v>3.108696540540222E-5</v>
      </c>
      <c r="BL9" s="2">
        <f t="shared" si="33"/>
        <v>4.2408441413143116E-5</v>
      </c>
      <c r="BM9" s="80">
        <f t="shared" si="34"/>
        <v>1.5835384639567724</v>
      </c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2:80" x14ac:dyDescent="0.25">
      <c r="C10" s="16" t="str">
        <f>'Monte Carlo Norm Dist'!L41</f>
        <v>C2</v>
      </c>
      <c r="D10" s="65">
        <v>8.0625000000000008E-5</v>
      </c>
      <c r="E10" s="65">
        <v>3.7500000000000003E-5</v>
      </c>
      <c r="F10" s="65">
        <f t="shared" si="30"/>
        <v>5.9062500000000006E-5</v>
      </c>
      <c r="G10" s="65"/>
      <c r="H10" s="182">
        <f ca="1">'Monte Carlo Norm Dist'!AK41</f>
        <v>2.6677208244061598E-5</v>
      </c>
      <c r="I10" s="171"/>
      <c r="K10" s="2">
        <v>3.6257888659169026E-5</v>
      </c>
      <c r="L10" s="2">
        <v>4.8023065443454018E-5</v>
      </c>
      <c r="M10" s="171">
        <v>2.8452506023172543E-5</v>
      </c>
      <c r="N10" s="171">
        <v>4.7076413965505715E-5</v>
      </c>
      <c r="O10" s="171">
        <v>4.1008815116701564E-5</v>
      </c>
      <c r="P10" s="171">
        <v>3.1288344634891117E-5</v>
      </c>
      <c r="Q10" s="171">
        <v>4.257901924841217E-5</v>
      </c>
      <c r="R10" s="171">
        <v>3.3342130422271121E-5</v>
      </c>
      <c r="S10" s="171">
        <v>6.7588425770116067E-5</v>
      </c>
      <c r="T10" s="171">
        <v>4.1402891275883068E-5</v>
      </c>
      <c r="U10" s="171">
        <v>6.8774466681035127E-5</v>
      </c>
      <c r="V10" s="171">
        <v>5.1816701672934199E-5</v>
      </c>
      <c r="W10" s="171">
        <v>3.9517629867673231E-5</v>
      </c>
      <c r="X10" s="171">
        <v>6.3136429325155491E-5</v>
      </c>
      <c r="Y10" s="171">
        <v>4.5905674431788115E-5</v>
      </c>
      <c r="Z10" s="171">
        <v>4.0338399321965596E-5</v>
      </c>
      <c r="AA10" s="171">
        <v>5.6100736667883488E-5</v>
      </c>
      <c r="AB10" s="171">
        <v>6.4641889229884612E-5</v>
      </c>
      <c r="AC10" s="171">
        <v>6.196432942001002E-5</v>
      </c>
      <c r="AD10" s="171">
        <v>4.6694719706587794E-5</v>
      </c>
      <c r="AE10" s="2">
        <v>3.6633341086619472E-5</v>
      </c>
      <c r="AF10" s="2">
        <v>4.6174287601419434E-5</v>
      </c>
      <c r="AG10" s="2">
        <v>4.6741207457084354E-5</v>
      </c>
      <c r="AH10" s="2">
        <v>5.9487050694237282E-5</v>
      </c>
      <c r="AI10" s="2">
        <v>4.5327640591604909E-5</v>
      </c>
      <c r="AJ10" s="2">
        <v>2.9117860517192641E-5</v>
      </c>
      <c r="AK10" s="2">
        <v>5.1886350471965276E-5</v>
      </c>
      <c r="AL10" s="2">
        <v>4.4695329900143761E-5</v>
      </c>
      <c r="AM10" s="2">
        <v>3.0636929428695068E-5</v>
      </c>
      <c r="AN10" s="2">
        <v>5.7355586028474468E-5</v>
      </c>
      <c r="AO10" s="2">
        <v>4.2251764919106746E-5</v>
      </c>
      <c r="AP10" s="2">
        <v>4.9371691673534812E-5</v>
      </c>
      <c r="AQ10" s="2">
        <v>5.1363275474963386E-5</v>
      </c>
      <c r="AR10" s="2">
        <v>3.3754733223879374E-5</v>
      </c>
      <c r="AS10" s="2">
        <v>3.6015873899898484E-5</v>
      </c>
      <c r="AT10" s="2">
        <v>4.9220761502088878E-5</v>
      </c>
      <c r="AU10" s="2">
        <v>5.4136631002786438E-5</v>
      </c>
      <c r="AV10" s="2">
        <v>5.0355873694638143E-5</v>
      </c>
      <c r="AW10" s="2">
        <v>4.7919603962184619E-5</v>
      </c>
      <c r="AX10" s="2">
        <v>4.66809968947662E-5</v>
      </c>
      <c r="AY10" s="2">
        <v>5.0120083886968303E-5</v>
      </c>
      <c r="AZ10" s="2">
        <v>3.6319282795036278E-5</v>
      </c>
      <c r="BA10" s="2">
        <v>6.5035380804317011E-5</v>
      </c>
      <c r="BB10" s="2">
        <v>2.7934210556873607E-5</v>
      </c>
      <c r="BC10" s="2">
        <v>2.6587598711566071E-5</v>
      </c>
      <c r="BD10" s="2">
        <v>3.9491987564616887E-5</v>
      </c>
      <c r="BE10" s="2">
        <v>2.7766652950206763E-5</v>
      </c>
      <c r="BF10" s="2">
        <v>4.8098834091223945E-5</v>
      </c>
      <c r="BG10" s="2">
        <v>4.2443382192245151E-5</v>
      </c>
      <c r="BH10" s="2">
        <v>3.7296662422153924E-5</v>
      </c>
      <c r="BI10" s="2"/>
      <c r="BJ10" s="2">
        <f t="shared" si="31"/>
        <v>2.6587598711566071E-5</v>
      </c>
      <c r="BK10" s="2">
        <f t="shared" si="32"/>
        <v>4.5322626857699718E-5</v>
      </c>
      <c r="BL10" s="2">
        <f t="shared" si="33"/>
        <v>6.8774466681035127E-5</v>
      </c>
      <c r="BM10" s="80">
        <f t="shared" si="34"/>
        <v>1.5867122272729741</v>
      </c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2:80" x14ac:dyDescent="0.25">
      <c r="C11" s="16" t="str">
        <f>'Monte Carlo Norm Dist'!L42</f>
        <v>D1</v>
      </c>
      <c r="D11" s="65">
        <v>7.874999999999999E-5</v>
      </c>
      <c r="E11" s="65">
        <v>3.3750000000000007E-5</v>
      </c>
      <c r="F11" s="65">
        <f t="shared" si="30"/>
        <v>5.6249999999999998E-5</v>
      </c>
      <c r="G11" s="65"/>
      <c r="H11" s="182">
        <f ca="1">'Monte Carlo Norm Dist'!AK42</f>
        <v>3.7690497882098478E-5</v>
      </c>
      <c r="I11" s="171"/>
      <c r="K11" s="2">
        <v>3.634040874803294E-5</v>
      </c>
      <c r="L11" s="2">
        <v>5.1457378570478214E-5</v>
      </c>
      <c r="M11" s="171">
        <v>3.6534869436981313E-5</v>
      </c>
      <c r="N11" s="171">
        <v>3.3875169388801776E-5</v>
      </c>
      <c r="O11" s="171">
        <v>4.4144388558005442E-5</v>
      </c>
      <c r="P11" s="171">
        <v>2.7653449075814052E-5</v>
      </c>
      <c r="Q11" s="171">
        <v>3.8844515135526801E-5</v>
      </c>
      <c r="R11" s="171">
        <v>4.7033896056629024E-5</v>
      </c>
      <c r="S11" s="171">
        <v>5.0352312657687374E-5</v>
      </c>
      <c r="T11" s="171">
        <v>5.0022606890243101E-5</v>
      </c>
      <c r="U11" s="171">
        <v>5.1987373998203774E-5</v>
      </c>
      <c r="V11" s="171">
        <v>3.857460560820417E-5</v>
      </c>
      <c r="W11" s="171">
        <v>3.2071974960143758E-5</v>
      </c>
      <c r="X11" s="171">
        <v>4.5456966644098567E-5</v>
      </c>
      <c r="Y11" s="171">
        <v>4.5902633256406801E-5</v>
      </c>
      <c r="Z11" s="171">
        <v>3.6464381851738457E-5</v>
      </c>
      <c r="AA11" s="171">
        <v>5.9854933495726404E-5</v>
      </c>
      <c r="AB11" s="171">
        <v>4.9324554021282983E-5</v>
      </c>
      <c r="AC11" s="171">
        <v>4.4787538093965344E-5</v>
      </c>
      <c r="AD11" s="171">
        <v>4.201800757968516E-5</v>
      </c>
      <c r="AE11" s="2">
        <v>3.0997062928196923E-5</v>
      </c>
      <c r="AF11" s="2">
        <v>5.6143610853636046E-5</v>
      </c>
      <c r="AG11" s="2">
        <v>4.2193923898222332E-5</v>
      </c>
      <c r="AH11" s="2">
        <v>5.7330647528441391E-5</v>
      </c>
      <c r="AI11" s="2">
        <v>4.2420807133627828E-5</v>
      </c>
      <c r="AJ11" s="2">
        <v>3.5370526472776543E-5</v>
      </c>
      <c r="AK11" s="2">
        <v>3.867742746853285E-5</v>
      </c>
      <c r="AL11" s="2">
        <v>4.3159982185621352E-5</v>
      </c>
      <c r="AM11" s="2">
        <v>2.4638230892046354E-5</v>
      </c>
      <c r="AN11" s="2">
        <v>5.1399691245710601E-5</v>
      </c>
      <c r="AO11" s="2">
        <v>3.9973199918427934E-5</v>
      </c>
      <c r="AP11" s="2">
        <v>5.4113618703698519E-5</v>
      </c>
      <c r="AQ11" s="2">
        <v>4.1683111494159473E-5</v>
      </c>
      <c r="AR11" s="2">
        <v>4.3071906046162259E-5</v>
      </c>
      <c r="AS11" s="2">
        <v>3.0506028355831764E-5</v>
      </c>
      <c r="AT11" s="2">
        <v>4.8155879346462835E-5</v>
      </c>
      <c r="AU11" s="2">
        <v>6.0776555686097806E-5</v>
      </c>
      <c r="AV11" s="2">
        <v>4.7299622528582478E-5</v>
      </c>
      <c r="AW11" s="2">
        <v>4.8798584778294069E-5</v>
      </c>
      <c r="AX11" s="2">
        <v>4.9410326396333819E-5</v>
      </c>
      <c r="AY11" s="2">
        <v>5.1809374842861731E-5</v>
      </c>
      <c r="AZ11" s="2">
        <v>3.4437969597405446E-5</v>
      </c>
      <c r="BA11" s="2">
        <v>5.8964334701147779E-5</v>
      </c>
      <c r="BB11" s="2">
        <v>3.0847808487746936E-5</v>
      </c>
      <c r="BC11" s="2">
        <v>2.033287733321609E-5</v>
      </c>
      <c r="BD11" s="2">
        <v>3.934578468283261E-5</v>
      </c>
      <c r="BE11" s="2">
        <v>4.3905645152656782E-5</v>
      </c>
      <c r="BF11" s="2">
        <v>4.4846161876337066E-5</v>
      </c>
      <c r="BG11" s="2">
        <v>3.9518259425442652E-5</v>
      </c>
      <c r="BH11" s="2">
        <v>3.8430949251056716E-5</v>
      </c>
      <c r="BI11" s="2"/>
      <c r="BJ11" s="2">
        <f t="shared" si="31"/>
        <v>2.033287733321609E-5</v>
      </c>
      <c r="BK11" s="2">
        <f t="shared" si="32"/>
        <v>4.3025237464784431E-5</v>
      </c>
      <c r="BL11" s="2">
        <f t="shared" si="33"/>
        <v>6.0776555686097806E-5</v>
      </c>
      <c r="BM11" s="80">
        <f t="shared" si="34"/>
        <v>1.9890779691476483</v>
      </c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2:80" x14ac:dyDescent="0.25">
      <c r="C12" s="16" t="str">
        <f>'Monte Carlo Norm Dist'!L43</f>
        <v>D2</v>
      </c>
      <c r="D12" s="65">
        <v>1.0875E-4</v>
      </c>
      <c r="E12" s="65">
        <v>4.8750000000000006E-5</v>
      </c>
      <c r="F12" s="65">
        <f t="shared" si="30"/>
        <v>7.8750000000000003E-5</v>
      </c>
      <c r="G12" s="65"/>
      <c r="H12" s="182">
        <f ca="1">'Monte Carlo Norm Dist'!AK43</f>
        <v>4.3228030806449236E-5</v>
      </c>
      <c r="I12" s="171"/>
      <c r="K12" s="2">
        <v>4.6176973185646964E-5</v>
      </c>
      <c r="L12" s="2">
        <v>6.4725826869387699E-5</v>
      </c>
      <c r="M12" s="171">
        <v>4.2721622875926523E-5</v>
      </c>
      <c r="N12" s="171">
        <v>5.3528863924976147E-5</v>
      </c>
      <c r="O12" s="171">
        <v>5.5010476262534378E-5</v>
      </c>
      <c r="P12" s="171">
        <v>3.7810908676870319E-5</v>
      </c>
      <c r="Q12" s="171">
        <v>5.2399773355766976E-5</v>
      </c>
      <c r="R12" s="171">
        <v>5.2972373979294642E-5</v>
      </c>
      <c r="S12" s="171">
        <v>7.6295471627329611E-5</v>
      </c>
      <c r="T12" s="171">
        <v>5.9077076792382054E-5</v>
      </c>
      <c r="U12" s="171">
        <v>7.8747271509197188E-5</v>
      </c>
      <c r="V12" s="171">
        <v>5.9177320031122594E-5</v>
      </c>
      <c r="W12" s="171">
        <v>4.5835145812170942E-5</v>
      </c>
      <c r="X12" s="171">
        <v>7.126238097062821E-5</v>
      </c>
      <c r="Y12" s="171">
        <v>5.926735105604132E-5</v>
      </c>
      <c r="Z12" s="171">
        <v>5.0204332172047778E-5</v>
      </c>
      <c r="AA12" s="171">
        <v>7.4379858679925111E-5</v>
      </c>
      <c r="AB12" s="171">
        <v>7.5642246978173364E-5</v>
      </c>
      <c r="AC12" s="171">
        <v>6.8926218873991668E-5</v>
      </c>
      <c r="AD12" s="171">
        <v>5.7459438404788512E-5</v>
      </c>
      <c r="AE12" s="2">
        <v>4.3366157395989774E-5</v>
      </c>
      <c r="AF12" s="2">
        <v>6.5368798676870436E-5</v>
      </c>
      <c r="AG12" s="2">
        <v>5.6964439910276669E-5</v>
      </c>
      <c r="AH12" s="2">
        <v>7.5932466510745037E-5</v>
      </c>
      <c r="AI12" s="2">
        <v>5.3457752723327069E-5</v>
      </c>
      <c r="AJ12" s="2">
        <v>4.141163423718181E-5</v>
      </c>
      <c r="AK12" s="2">
        <v>5.9464123027579645E-5</v>
      </c>
      <c r="AL12" s="2">
        <v>5.735893553310441E-5</v>
      </c>
      <c r="AM12" s="2">
        <v>3.5773796980308759E-5</v>
      </c>
      <c r="AN12" s="2">
        <v>6.9634849558024588E-5</v>
      </c>
      <c r="AO12" s="2">
        <v>5.3102252999330586E-5</v>
      </c>
      <c r="AP12" s="2">
        <v>6.6502097435023477E-5</v>
      </c>
      <c r="AQ12" s="2">
        <v>5.9990316233869467E-5</v>
      </c>
      <c r="AR12" s="2">
        <v>5.0508372640159986E-5</v>
      </c>
      <c r="AS12" s="2">
        <v>4.2443749090899228E-5</v>
      </c>
      <c r="AT12" s="2">
        <v>6.4684572761458155E-5</v>
      </c>
      <c r="AU12" s="2">
        <v>7.4221263154496925E-5</v>
      </c>
      <c r="AV12" s="2">
        <v>6.5128171504448491E-5</v>
      </c>
      <c r="AW12" s="2">
        <v>5.9693980687481146E-5</v>
      </c>
      <c r="AX12" s="2">
        <v>6.3942141553644801E-5</v>
      </c>
      <c r="AY12" s="2">
        <v>6.4817470964741056E-5</v>
      </c>
      <c r="AZ12" s="2">
        <v>4.5657650812062167E-5</v>
      </c>
      <c r="BA12" s="2">
        <v>8.1591274092321687E-5</v>
      </c>
      <c r="BB12" s="2">
        <v>3.6460474962006492E-5</v>
      </c>
      <c r="BC12" s="2">
        <v>3.0505608604336463E-5</v>
      </c>
      <c r="BD12" s="2">
        <v>5.1880015234173533E-5</v>
      </c>
      <c r="BE12" s="2">
        <v>4.8840116923804894E-5</v>
      </c>
      <c r="BF12" s="2">
        <v>6.04210495523513E-5</v>
      </c>
      <c r="BG12" s="2">
        <v>5.3380629150633379E-5</v>
      </c>
      <c r="BH12" s="2">
        <v>4.8919850905243534E-5</v>
      </c>
      <c r="BI12" s="2"/>
      <c r="BJ12" s="2">
        <f t="shared" si="31"/>
        <v>3.0505608604336463E-5</v>
      </c>
      <c r="BK12" s="2">
        <f t="shared" si="32"/>
        <v>5.7260898917081942E-5</v>
      </c>
      <c r="BL12" s="2">
        <f t="shared" si="33"/>
        <v>8.1591274092321687E-5</v>
      </c>
      <c r="BM12" s="80">
        <f t="shared" si="34"/>
        <v>1.6746319062365222</v>
      </c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2:80" x14ac:dyDescent="0.25">
      <c r="C13" s="16" t="str">
        <f>'Monte Carlo Norm Dist'!L44</f>
        <v>D3</v>
      </c>
      <c r="D13" s="65">
        <v>6.3750000000000005E-5</v>
      </c>
      <c r="E13" s="65">
        <v>2.7750000000000004E-5</v>
      </c>
      <c r="F13" s="65">
        <f t="shared" si="30"/>
        <v>4.5750000000000001E-5</v>
      </c>
      <c r="G13" s="65"/>
      <c r="H13" s="182">
        <f ca="1">'Monte Carlo Norm Dist'!AK44</f>
        <v>3.3972669858451225E-5</v>
      </c>
      <c r="I13" s="171"/>
      <c r="K13" s="2">
        <v>2.7523040446534787E-5</v>
      </c>
      <c r="L13" s="2">
        <v>4.1091636280218851E-5</v>
      </c>
      <c r="M13" s="171">
        <v>3.1500550462153337E-5</v>
      </c>
      <c r="N13" s="171">
        <v>2.1845663966660405E-5</v>
      </c>
      <c r="O13" s="171">
        <v>3.6172847274767888E-5</v>
      </c>
      <c r="P13" s="171">
        <v>1.9124284525308779E-5</v>
      </c>
      <c r="Q13" s="171">
        <v>2.9569736550973541E-5</v>
      </c>
      <c r="R13" s="171">
        <v>4.0423150650687802E-5</v>
      </c>
      <c r="S13" s="171">
        <v>3.3063758471707632E-5</v>
      </c>
      <c r="T13" s="171">
        <v>4.187519940559764E-5</v>
      </c>
      <c r="U13" s="171">
        <v>3.5868893558283406E-5</v>
      </c>
      <c r="V13" s="171">
        <v>2.7220984318315285E-5</v>
      </c>
      <c r="W13" s="171">
        <v>2.2397548347752516E-5</v>
      </c>
      <c r="X13" s="171">
        <v>2.9870624997899165E-5</v>
      </c>
      <c r="Y13" s="171">
        <v>3.7292783109929708E-5</v>
      </c>
      <c r="Z13" s="171">
        <v>2.7898384706966149E-5</v>
      </c>
      <c r="AA13" s="171">
        <v>4.4823324874869601E-5</v>
      </c>
      <c r="AB13" s="171">
        <v>3.3429819428211579E-5</v>
      </c>
      <c r="AC13" s="171">
        <v>2.8146124421303221E-5</v>
      </c>
      <c r="AD13" s="171">
        <v>3.20992315523888E-5</v>
      </c>
      <c r="AE13" s="2">
        <v>2.377032390797516E-5</v>
      </c>
      <c r="AF13" s="2">
        <v>4.6986105993154656E-5</v>
      </c>
      <c r="AG13" s="2">
        <v>3.269875232142997E-5</v>
      </c>
      <c r="AH13" s="2">
        <v>4.3447672332089761E-5</v>
      </c>
      <c r="AI13" s="2">
        <v>2.8594386939408697E-5</v>
      </c>
      <c r="AJ13" s="2">
        <v>3.1072927506865802E-5</v>
      </c>
      <c r="AK13" s="2">
        <v>2.5872686028893434E-5</v>
      </c>
      <c r="AL13" s="2">
        <v>3.3441942090352351E-5</v>
      </c>
      <c r="AM13" s="2">
        <v>1.7653117057805765E-5</v>
      </c>
      <c r="AN13" s="2">
        <v>4.0359097785420079E-5</v>
      </c>
      <c r="AO13" s="2">
        <v>2.8328319233626015E-5</v>
      </c>
      <c r="AP13" s="2">
        <v>4.5939576603153917E-5</v>
      </c>
      <c r="AQ13" s="2">
        <v>2.8899273135291249E-5</v>
      </c>
      <c r="AR13" s="2">
        <v>3.7840674239590175E-5</v>
      </c>
      <c r="AS13" s="2">
        <v>2.3987965637962067E-5</v>
      </c>
      <c r="AT13" s="2">
        <v>3.661913431559632E-5</v>
      </c>
      <c r="AU13" s="2">
        <v>4.9918525717211712E-5</v>
      </c>
      <c r="AV13" s="2">
        <v>3.6016321141981852E-5</v>
      </c>
      <c r="AW13" s="2">
        <v>4.4498205812335165E-5</v>
      </c>
      <c r="AX13" s="2">
        <v>3.9771796187891661E-5</v>
      </c>
      <c r="AY13" s="2">
        <v>4.085810288975548E-5</v>
      </c>
      <c r="AZ13" s="2">
        <v>2.7250496761593298E-5</v>
      </c>
      <c r="BA13" s="2">
        <v>4.344393216015827E-5</v>
      </c>
      <c r="BB13" s="2">
        <v>2.3810534818407918E-5</v>
      </c>
      <c r="BC13" s="2">
        <v>1.4392969203692473E-5</v>
      </c>
      <c r="BD13" s="2">
        <v>3.0542292624351244E-5</v>
      </c>
      <c r="BE13" s="2">
        <v>3.9954809255958324E-5</v>
      </c>
      <c r="BF13" s="2">
        <v>3.5005818900206083E-5</v>
      </c>
      <c r="BG13" s="2">
        <v>3.05614876394467E-5</v>
      </c>
      <c r="BH13" s="2">
        <v>3.0596753093986555E-5</v>
      </c>
      <c r="BI13" s="2"/>
      <c r="BJ13" s="2">
        <f t="shared" si="31"/>
        <v>1.4392969203692473E-5</v>
      </c>
      <c r="BK13" s="2">
        <f t="shared" si="32"/>
        <v>3.3067431773722448E-5</v>
      </c>
      <c r="BL13" s="2">
        <f t="shared" si="33"/>
        <v>4.9918525717211712E-5</v>
      </c>
      <c r="BM13" s="80">
        <f t="shared" si="34"/>
        <v>2.4682576618315326</v>
      </c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2:80" x14ac:dyDescent="0.25">
      <c r="C14" s="16" t="str">
        <f>'Monte Carlo Norm Dist'!L45</f>
        <v>D4</v>
      </c>
      <c r="D14" s="65">
        <v>1.65E-4</v>
      </c>
      <c r="E14" s="65">
        <v>7.1250000000000011E-5</v>
      </c>
      <c r="F14" s="65">
        <f t="shared" si="30"/>
        <v>1.1812500000000001E-4</v>
      </c>
      <c r="G14" s="65"/>
      <c r="H14" s="182">
        <f ca="1">'Monte Carlo Norm Dist'!AK45</f>
        <v>9.1288376127283491E-5</v>
      </c>
      <c r="I14" s="171"/>
      <c r="K14" s="2">
        <v>6.3047815903236203E-5</v>
      </c>
      <c r="L14" s="2">
        <v>9.572066940572528E-5</v>
      </c>
      <c r="M14" s="171">
        <v>6.809722093066029E-5</v>
      </c>
      <c r="N14" s="171">
        <v>7.6417963421328619E-5</v>
      </c>
      <c r="O14" s="171">
        <v>8.3393390514251611E-5</v>
      </c>
      <c r="P14" s="171">
        <v>5.1583014489807226E-5</v>
      </c>
      <c r="Q14" s="171">
        <v>7.6225322585607934E-5</v>
      </c>
      <c r="R14" s="171">
        <v>8.1879223041448558E-5</v>
      </c>
      <c r="S14" s="171">
        <v>9.9446945173372074E-5</v>
      </c>
      <c r="T14" s="171">
        <v>9.5582976278073229E-5</v>
      </c>
      <c r="U14" s="171">
        <v>1.1873774728398008E-4</v>
      </c>
      <c r="V14" s="171">
        <v>9.2697001782124656E-5</v>
      </c>
      <c r="W14" s="171">
        <v>5.9561371703156489E-5</v>
      </c>
      <c r="X14" s="171">
        <v>9.8946539639469542E-5</v>
      </c>
      <c r="Y14" s="171">
        <v>9.4045625311345182E-5</v>
      </c>
      <c r="Z14" s="171">
        <v>7.8188681669082716E-5</v>
      </c>
      <c r="AA14" s="171">
        <v>1.0175134423152303E-4</v>
      </c>
      <c r="AB14" s="171">
        <v>1.1290513684971933E-4</v>
      </c>
      <c r="AC14" s="171">
        <v>9.0380667889488939E-5</v>
      </c>
      <c r="AD14" s="171">
        <v>8.4969823489621673E-5</v>
      </c>
      <c r="AE14" s="2">
        <v>6.7527025593496973E-5</v>
      </c>
      <c r="AF14" s="2">
        <v>9.0969884127080279E-5</v>
      </c>
      <c r="AG14" s="2">
        <v>8.5214089805168741E-5</v>
      </c>
      <c r="AH14" s="2">
        <v>1.1336389573942535E-4</v>
      </c>
      <c r="AI14" s="2">
        <v>6.5110252242350818E-5</v>
      </c>
      <c r="AJ14" s="2">
        <v>6.3828552804462294E-5</v>
      </c>
      <c r="AK14" s="2">
        <v>8.9329322356614192E-5</v>
      </c>
      <c r="AL14" s="2">
        <v>9.0240203028624081E-5</v>
      </c>
      <c r="AM14" s="2">
        <v>4.9575778111403949E-5</v>
      </c>
      <c r="AN14" s="2">
        <v>9.3940739917101966E-5</v>
      </c>
      <c r="AO14" s="2">
        <v>7.2608923636651761E-5</v>
      </c>
      <c r="AP14" s="2">
        <v>1.0358665531922557E-4</v>
      </c>
      <c r="AQ14" s="2">
        <v>8.0166999181623187E-5</v>
      </c>
      <c r="AR14" s="2">
        <v>8.8755617896902467E-5</v>
      </c>
      <c r="AS14" s="2">
        <v>5.975556283095159E-5</v>
      </c>
      <c r="AT14" s="2">
        <v>1.0458365150991329E-4</v>
      </c>
      <c r="AU14" s="2">
        <v>1.1228382921190462E-4</v>
      </c>
      <c r="AV14" s="2">
        <v>1.1548859843744759E-4</v>
      </c>
      <c r="AW14" s="2">
        <v>7.2525986678744636E-5</v>
      </c>
      <c r="AX14" s="2">
        <v>1.1020984258148101E-4</v>
      </c>
      <c r="AY14" s="2">
        <v>8.9877631571507339E-5</v>
      </c>
      <c r="AZ14" s="2">
        <v>7.1460252979493294E-5</v>
      </c>
      <c r="BA14" s="2">
        <v>1.2263307301332217E-4</v>
      </c>
      <c r="BB14" s="2">
        <v>4.6846577723541849E-5</v>
      </c>
      <c r="BC14" s="2">
        <v>4.5473867657150226E-5</v>
      </c>
      <c r="BD14" s="2">
        <v>8.4808590944961414E-5</v>
      </c>
      <c r="BE14" s="2">
        <v>9.252644509141689E-5</v>
      </c>
      <c r="BF14" s="2">
        <v>9.5078943239808173E-5</v>
      </c>
      <c r="BG14" s="2">
        <v>8.0419214016256448E-5</v>
      </c>
      <c r="BH14" s="2">
        <v>7.32907959349492E-5</v>
      </c>
      <c r="BI14" s="2"/>
      <c r="BJ14" s="2">
        <f t="shared" si="31"/>
        <v>4.5473867657150226E-5</v>
      </c>
      <c r="BK14" s="2">
        <f t="shared" si="32"/>
        <v>8.5101185695520074E-5</v>
      </c>
      <c r="BL14" s="2">
        <f t="shared" si="33"/>
        <v>1.2263307301332217E-4</v>
      </c>
      <c r="BM14" s="80">
        <f t="shared" si="34"/>
        <v>1.6967812357179073</v>
      </c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2:80" x14ac:dyDescent="0.25">
      <c r="C15" s="16" t="str">
        <f>'Monte Carlo Norm Dist'!L46</f>
        <v>D5</v>
      </c>
      <c r="D15" s="65">
        <v>2.7750000000000002E-4</v>
      </c>
      <c r="E15" s="65">
        <v>1.2750000000000001E-4</v>
      </c>
      <c r="F15" s="65">
        <f t="shared" si="30"/>
        <v>2.0250000000000002E-4</v>
      </c>
      <c r="G15" s="65"/>
      <c r="H15" s="182">
        <f ca="1">'Monte Carlo Norm Dist'!AK46</f>
        <v>1.6287203811407504E-4</v>
      </c>
      <c r="I15" s="171"/>
      <c r="K15" s="2">
        <v>8.186875269910775E-5</v>
      </c>
      <c r="L15" s="2">
        <v>1.3539495940931612E-4</v>
      </c>
      <c r="M15" s="171">
        <v>9.928169082924876E-5</v>
      </c>
      <c r="N15" s="171">
        <v>1.138139621696575E-4</v>
      </c>
      <c r="O15" s="171">
        <v>1.2208242499467346E-4</v>
      </c>
      <c r="P15" s="171">
        <v>6.7984340503395707E-5</v>
      </c>
      <c r="Q15" s="171">
        <v>1.1104679774054229E-4</v>
      </c>
      <c r="R15" s="171">
        <v>1.078464437447526E-4</v>
      </c>
      <c r="S15" s="171">
        <v>1.3418798552442264E-4</v>
      </c>
      <c r="T15" s="171">
        <v>1.3615312927049892E-4</v>
      </c>
      <c r="U15" s="171">
        <v>1.8512992594733939E-4</v>
      </c>
      <c r="V15" s="171">
        <v>1.5352309532798089E-4</v>
      </c>
      <c r="W15" s="171">
        <v>7.9088771068529121E-5</v>
      </c>
      <c r="X15" s="171">
        <v>1.4478161761654173E-4</v>
      </c>
      <c r="Y15" s="171">
        <v>1.4803051622964004E-4</v>
      </c>
      <c r="Z15" s="171">
        <v>1.2307587522483702E-4</v>
      </c>
      <c r="AA15" s="171">
        <v>1.2820019543868506E-4</v>
      </c>
      <c r="AB15" s="171">
        <v>1.7460313429556833E-4</v>
      </c>
      <c r="AC15" s="171">
        <v>1.215007461642809E-4</v>
      </c>
      <c r="AD15" s="171">
        <v>1.2779765900988765E-4</v>
      </c>
      <c r="AE15" s="2">
        <v>1.088801255632933E-4</v>
      </c>
      <c r="AF15" s="2">
        <v>1.167601867646531E-4</v>
      </c>
      <c r="AG15" s="2">
        <v>1.291587307979954E-4</v>
      </c>
      <c r="AH15" s="2">
        <v>1.6351832308031714E-4</v>
      </c>
      <c r="AI15" s="2">
        <v>7.4411864761637138E-5</v>
      </c>
      <c r="AJ15" s="2">
        <v>9.5339873866533554E-5</v>
      </c>
      <c r="AK15" s="2">
        <v>1.378112701717488E-4</v>
      </c>
      <c r="AL15" s="2">
        <v>1.3828276908083498E-4</v>
      </c>
      <c r="AM15" s="2">
        <v>7.157869412414927E-5</v>
      </c>
      <c r="AN15" s="2">
        <v>1.3408548034375101E-4</v>
      </c>
      <c r="AO15" s="2">
        <v>9.460177364183252E-5</v>
      </c>
      <c r="AP15" s="2">
        <v>1.5979155993776402E-4</v>
      </c>
      <c r="AQ15" s="2">
        <v>1.09061190059475E-4</v>
      </c>
      <c r="AR15" s="2">
        <v>1.4312605533515111E-4</v>
      </c>
      <c r="AS15" s="2">
        <v>9.1461854530119663E-5</v>
      </c>
      <c r="AT15" s="2">
        <v>1.6174705751477304E-4</v>
      </c>
      <c r="AU15" s="2">
        <v>1.5941393178160336E-4</v>
      </c>
      <c r="AV15" s="2">
        <v>1.9506223626358359E-4</v>
      </c>
      <c r="AW15" s="2">
        <v>1.0503702505247578E-4</v>
      </c>
      <c r="AX15" s="2">
        <v>1.7996671054267132E-4</v>
      </c>
      <c r="AY15" s="2">
        <v>1.1964449147585719E-4</v>
      </c>
      <c r="AZ15" s="2">
        <v>1.117382446241707E-4</v>
      </c>
      <c r="BA15" s="2">
        <v>1.824672360923822E-4</v>
      </c>
      <c r="BB15" s="2">
        <v>5.5130145125768427E-5</v>
      </c>
      <c r="BC15" s="2">
        <v>7.1108620522090767E-5</v>
      </c>
      <c r="BD15" s="2">
        <v>1.3169161837822498E-4</v>
      </c>
      <c r="BE15" s="2">
        <v>1.4708931704171367E-4</v>
      </c>
      <c r="BF15" s="2">
        <v>1.4993402324857611E-4</v>
      </c>
      <c r="BG15" s="2">
        <v>1.2226675342093892E-4</v>
      </c>
      <c r="BH15" s="2">
        <v>1.0592010984426212E-4</v>
      </c>
      <c r="BI15" s="2"/>
      <c r="BJ15" s="2">
        <f t="shared" si="31"/>
        <v>5.5130145125768427E-5</v>
      </c>
      <c r="BK15" s="2">
        <f t="shared" si="32"/>
        <v>1.2522958592394508E-4</v>
      </c>
      <c r="BL15" s="2">
        <f t="shared" si="33"/>
        <v>1.9506223626358359E-4</v>
      </c>
      <c r="BM15" s="80">
        <f t="shared" si="34"/>
        <v>2.5382137271467005</v>
      </c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2:80" x14ac:dyDescent="0.25">
      <c r="C16" s="16" t="str">
        <f>'Monte Carlo Norm Dist'!L47</f>
        <v>E1</v>
      </c>
      <c r="D16" s="65">
        <v>3.6375000000000003E-4</v>
      </c>
      <c r="E16" s="65">
        <v>1.7625000000000003E-4</v>
      </c>
      <c r="F16" s="65">
        <f t="shared" si="30"/>
        <v>2.7000000000000006E-4</v>
      </c>
      <c r="G16" s="65"/>
      <c r="H16" s="182">
        <f ca="1">'Monte Carlo Norm Dist'!AK47</f>
        <v>3.345180428764891E-4</v>
      </c>
      <c r="I16" s="171"/>
      <c r="K16" s="2">
        <v>3.3294594812056726E-4</v>
      </c>
      <c r="L16" s="2">
        <v>3.1642075570201863E-4</v>
      </c>
      <c r="M16" s="171">
        <v>3.2720498548072051E-4</v>
      </c>
      <c r="N16" s="171">
        <v>3.5624500030613992E-4</v>
      </c>
      <c r="O16" s="171">
        <v>4.069369864937472E-4</v>
      </c>
      <c r="P16" s="171">
        <v>2.4126885059577765E-4</v>
      </c>
      <c r="Q16" s="171">
        <v>3.7201996889502179E-4</v>
      </c>
      <c r="R16" s="171">
        <v>3.0026563811346254E-4</v>
      </c>
      <c r="S16" s="171">
        <v>3.6906353746900668E-4</v>
      </c>
      <c r="T16" s="171">
        <v>4.0105172278761251E-4</v>
      </c>
      <c r="U16" s="171">
        <v>3.5111045456169494E-4</v>
      </c>
      <c r="V16" s="171">
        <v>3.3580479943759006E-4</v>
      </c>
      <c r="W16" s="171">
        <v>2.8811750787202325E-4</v>
      </c>
      <c r="X16" s="171">
        <v>3.2877939603878853E-4</v>
      </c>
      <c r="Y16" s="171">
        <v>3.6323905641283524E-4</v>
      </c>
      <c r="Z16" s="171">
        <v>3.5141279233292312E-4</v>
      </c>
      <c r="AA16" s="171">
        <v>3.6119218886620477E-4</v>
      </c>
      <c r="AB16" s="171">
        <v>3.2654754766168369E-4</v>
      </c>
      <c r="AC16" s="171">
        <v>3.4803648731032336E-4</v>
      </c>
      <c r="AD16" s="171">
        <v>3.8922328825884335E-4</v>
      </c>
      <c r="AE16" s="2">
        <v>3.7026053385023395E-4</v>
      </c>
      <c r="AF16" s="2">
        <v>3.7597347065363357E-4</v>
      </c>
      <c r="AG16" s="2">
        <v>3.4751115090370685E-4</v>
      </c>
      <c r="AH16" s="2">
        <v>3.6118817842746792E-4</v>
      </c>
      <c r="AI16" s="2">
        <v>3.1661690205364638E-4</v>
      </c>
      <c r="AJ16" s="2">
        <v>3.1006056791718693E-4</v>
      </c>
      <c r="AK16" s="2">
        <v>2.9492500634786063E-4</v>
      </c>
      <c r="AL16" s="2">
        <v>2.9525986471189559E-4</v>
      </c>
      <c r="AM16" s="2">
        <v>3.1424180292193265E-4</v>
      </c>
      <c r="AN16" s="2">
        <v>4.654403459006785E-4</v>
      </c>
      <c r="AO16" s="2">
        <v>3.4476061652584128E-4</v>
      </c>
      <c r="AP16" s="2">
        <v>4.871628301015755E-4</v>
      </c>
      <c r="AQ16" s="2">
        <v>3.2574585534141977E-4</v>
      </c>
      <c r="AR16" s="2">
        <v>3.3188494231632806E-4</v>
      </c>
      <c r="AS16" s="2">
        <v>3.6972094446288494E-4</v>
      </c>
      <c r="AT16" s="2">
        <v>2.9569114801719962E-4</v>
      </c>
      <c r="AU16" s="2">
        <v>4.1323469160612508E-4</v>
      </c>
      <c r="AV16" s="2">
        <v>2.8645135338113025E-4</v>
      </c>
      <c r="AW16" s="2">
        <v>6.9329778303117012E-4</v>
      </c>
      <c r="AX16" s="2">
        <v>3.312200415002071E-4</v>
      </c>
      <c r="AY16" s="2">
        <v>3.5437144076781913E-4</v>
      </c>
      <c r="AZ16" s="2">
        <v>3.1681545077837672E-4</v>
      </c>
      <c r="BA16" s="2">
        <v>3.6052205461824472E-4</v>
      </c>
      <c r="BB16" s="2">
        <v>3.9000225783258755E-4</v>
      </c>
      <c r="BC16" s="2">
        <v>3.1802566728833032E-4</v>
      </c>
      <c r="BD16" s="2">
        <v>3.3130039674356099E-4</v>
      </c>
      <c r="BE16" s="2">
        <v>3.2345155425476691E-4</v>
      </c>
      <c r="BF16" s="2">
        <v>3.9428346088482341E-4</v>
      </c>
      <c r="BG16" s="2">
        <v>3.7276982779256161E-4</v>
      </c>
      <c r="BH16" s="2">
        <v>3.0944615541590178E-4</v>
      </c>
      <c r="BI16" s="2"/>
      <c r="BJ16" s="2">
        <f t="shared" si="31"/>
        <v>2.4126885059577765E-4</v>
      </c>
      <c r="BK16" s="2">
        <f t="shared" si="32"/>
        <v>3.5337046418132151E-4</v>
      </c>
      <c r="BL16" s="2">
        <f t="shared" si="33"/>
        <v>6.9329778303117012E-4</v>
      </c>
      <c r="BM16" s="80">
        <f t="shared" si="34"/>
        <v>1.8735486629093399</v>
      </c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3:80" x14ac:dyDescent="0.25">
      <c r="C17" s="16" t="str">
        <f>'Monte Carlo Norm Dist'!L48</f>
        <v>E2</v>
      </c>
      <c r="D17" s="65">
        <v>3.9375E-4</v>
      </c>
      <c r="E17" s="65">
        <v>1.9125000000000001E-4</v>
      </c>
      <c r="F17" s="65">
        <f t="shared" si="30"/>
        <v>2.9250000000000001E-4</v>
      </c>
      <c r="G17" s="65"/>
      <c r="H17" s="182">
        <f ca="1">'Monte Carlo Norm Dist'!AK48</f>
        <v>3.4005557580083987E-4</v>
      </c>
      <c r="I17" s="171"/>
      <c r="K17" s="2">
        <v>3.4278251255818125E-4</v>
      </c>
      <c r="L17" s="2">
        <v>3.2968920400092811E-4</v>
      </c>
      <c r="M17" s="171">
        <v>3.3339173891966574E-4</v>
      </c>
      <c r="N17" s="171">
        <v>3.7589869484231427E-4</v>
      </c>
      <c r="O17" s="171">
        <v>4.1780307419827612E-4</v>
      </c>
      <c r="P17" s="171">
        <v>2.5142631019683389E-4</v>
      </c>
      <c r="Q17" s="171">
        <v>3.8557522711526196E-4</v>
      </c>
      <c r="R17" s="171">
        <v>3.0620411603612816E-4</v>
      </c>
      <c r="S17" s="171">
        <v>3.9500669643864893E-4</v>
      </c>
      <c r="T17" s="171">
        <v>4.1010619268975145E-4</v>
      </c>
      <c r="U17" s="171">
        <v>3.7787035207268837E-4</v>
      </c>
      <c r="V17" s="171">
        <v>3.564075138605085E-4</v>
      </c>
      <c r="W17" s="171">
        <v>3.0188067872405041E-4</v>
      </c>
      <c r="X17" s="171">
        <v>3.5458481036531816E-4</v>
      </c>
      <c r="Y17" s="171">
        <v>3.7660377421246973E-4</v>
      </c>
      <c r="Z17" s="171">
        <v>3.6515274265323247E-4</v>
      </c>
      <c r="AA17" s="171">
        <v>3.7571711405040347E-4</v>
      </c>
      <c r="AB17" s="171">
        <v>3.5286524061857406E-4</v>
      </c>
      <c r="AC17" s="171">
        <v>3.7217516809034967E-4</v>
      </c>
      <c r="AD17" s="171">
        <v>4.0466471908394668E-4</v>
      </c>
      <c r="AE17" s="2">
        <v>3.8262962831802678E-4</v>
      </c>
      <c r="AF17" s="2">
        <v>3.8519865847686793E-4</v>
      </c>
      <c r="AG17" s="2">
        <v>3.6228166691576116E-4</v>
      </c>
      <c r="AH17" s="2">
        <v>3.7978999740977153E-4</v>
      </c>
      <c r="AI17" s="2">
        <v>3.2765384764334561E-4</v>
      </c>
      <c r="AJ17" s="2">
        <v>3.1610167568159222E-4</v>
      </c>
      <c r="AK17" s="2">
        <v>3.1571170190690742E-4</v>
      </c>
      <c r="AL17" s="2">
        <v>3.0945881805937868E-4</v>
      </c>
      <c r="AM17" s="2">
        <v>3.2537736901019508E-4</v>
      </c>
      <c r="AN17" s="2">
        <v>4.8367550421299252E-4</v>
      </c>
      <c r="AO17" s="2">
        <v>3.5788966960674398E-4</v>
      </c>
      <c r="AP17" s="2">
        <v>4.9955130883290043E-4</v>
      </c>
      <c r="AQ17" s="2">
        <v>3.4405306008112972E-4</v>
      </c>
      <c r="AR17" s="2">
        <v>3.3932140891032581E-4</v>
      </c>
      <c r="AS17" s="2">
        <v>3.8165866519795238E-4</v>
      </c>
      <c r="AT17" s="2">
        <v>3.1221984143219494E-4</v>
      </c>
      <c r="AU17" s="2">
        <v>4.266793990745242E-4</v>
      </c>
      <c r="AV17" s="2">
        <v>3.0427990235699627E-4</v>
      </c>
      <c r="AW17" s="2">
        <v>7.041931789403572E-4</v>
      </c>
      <c r="AX17" s="2">
        <v>3.4575185665751808E-4</v>
      </c>
      <c r="AY17" s="2">
        <v>3.6737953688969842E-4</v>
      </c>
      <c r="AZ17" s="2">
        <v>3.2803513199303343E-4</v>
      </c>
      <c r="BA17" s="2">
        <v>3.831489940094186E-4</v>
      </c>
      <c r="BB17" s="2">
        <v>3.9561492430684712E-4</v>
      </c>
      <c r="BC17" s="2">
        <v>3.2819839855945067E-4</v>
      </c>
      <c r="BD17" s="2">
        <v>3.438346272949019E-4</v>
      </c>
      <c r="BE17" s="2">
        <v>3.2838602602591499E-4</v>
      </c>
      <c r="BF17" s="2">
        <v>4.0985834856083767E-4</v>
      </c>
      <c r="BG17" s="2">
        <v>3.866321975177523E-4</v>
      </c>
      <c r="BH17" s="2">
        <v>3.199350570700886E-4</v>
      </c>
      <c r="BI17" s="2"/>
      <c r="BJ17" s="2">
        <f t="shared" si="31"/>
        <v>2.5142631019683389E-4</v>
      </c>
      <c r="BK17" s="2">
        <f t="shared" si="32"/>
        <v>3.6760612563361915E-4</v>
      </c>
      <c r="BL17" s="2">
        <f t="shared" si="33"/>
        <v>7.041931789403572E-4</v>
      </c>
      <c r="BM17" s="80">
        <f t="shared" si="34"/>
        <v>1.8007935143663609</v>
      </c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3:80" x14ac:dyDescent="0.25">
      <c r="C18" s="16" t="str">
        <f>'Monte Carlo Norm Dist'!L49</f>
        <v>F1</v>
      </c>
      <c r="D18" s="65">
        <v>1.0762500000000002E-3</v>
      </c>
      <c r="E18" s="65">
        <v>4.6125000000000007E-4</v>
      </c>
      <c r="F18" s="65">
        <f t="shared" si="30"/>
        <v>7.6875000000000012E-4</v>
      </c>
      <c r="G18" s="65"/>
      <c r="H18" s="182">
        <f ca="1">'Monte Carlo Norm Dist'!AK49</f>
        <v>6.9573270046617152E-4</v>
      </c>
      <c r="I18" s="171"/>
      <c r="K18" s="2">
        <v>7.2362579228857078E-4</v>
      </c>
      <c r="L18" s="2">
        <v>6.4913369594358605E-4</v>
      </c>
      <c r="M18" s="171">
        <v>6.9985604214691725E-4</v>
      </c>
      <c r="N18" s="171">
        <v>6.617827305254332E-4</v>
      </c>
      <c r="O18" s="171">
        <v>7.9086359336367595E-4</v>
      </c>
      <c r="P18" s="171">
        <v>5.3870965293687455E-4</v>
      </c>
      <c r="Q18" s="171">
        <v>6.8513177050082434E-4</v>
      </c>
      <c r="R18" s="171">
        <v>7.0304933360513101E-4</v>
      </c>
      <c r="S18" s="171">
        <v>6.6439087070466326E-4</v>
      </c>
      <c r="T18" s="171">
        <v>7.9838887541753049E-4</v>
      </c>
      <c r="U18" s="171">
        <v>5.550471416514805E-4</v>
      </c>
      <c r="V18" s="171">
        <v>5.1847752272856675E-4</v>
      </c>
      <c r="W18" s="171">
        <v>5.5229826674598587E-4</v>
      </c>
      <c r="X18" s="171">
        <v>5.622725583852412E-4</v>
      </c>
      <c r="Y18" s="171">
        <v>6.3706014282392484E-4</v>
      </c>
      <c r="Z18" s="171">
        <v>6.5168157208486688E-4</v>
      </c>
      <c r="AA18" s="171">
        <v>9.1118536125567935E-4</v>
      </c>
      <c r="AB18" s="171">
        <v>5.9807138771234122E-4</v>
      </c>
      <c r="AC18" s="171">
        <v>6.0900186176286177E-4</v>
      </c>
      <c r="AD18" s="171">
        <v>7.0198342897111838E-4</v>
      </c>
      <c r="AE18" s="2">
        <v>5.9162423712061862E-4</v>
      </c>
      <c r="AF18" s="2">
        <v>7.9241275370607557E-4</v>
      </c>
      <c r="AG18" s="2">
        <v>5.8497149762921246E-4</v>
      </c>
      <c r="AH18" s="2">
        <v>7.1108006478744256E-4</v>
      </c>
      <c r="AI18" s="2">
        <v>8.2308152209157541E-4</v>
      </c>
      <c r="AJ18" s="2">
        <v>5.7186602680333774E-4</v>
      </c>
      <c r="AK18" s="2">
        <v>4.9903732714928859E-4</v>
      </c>
      <c r="AL18" s="2">
        <v>5.5696978403845529E-4</v>
      </c>
      <c r="AM18" s="2">
        <v>5.7009744541121734E-4</v>
      </c>
      <c r="AN18" s="2">
        <v>8.1319402341632654E-4</v>
      </c>
      <c r="AO18" s="2">
        <v>9.0040711135503109E-4</v>
      </c>
      <c r="AP18" s="2">
        <v>8.6805944603891437E-4</v>
      </c>
      <c r="AQ18" s="2">
        <v>6.2005598078759914E-4</v>
      </c>
      <c r="AR18" s="2">
        <v>6.47223325955314E-4</v>
      </c>
      <c r="AS18" s="2">
        <v>5.8346903127030241E-4</v>
      </c>
      <c r="AT18" s="2">
        <v>6.1852368554439344E-4</v>
      </c>
      <c r="AU18" s="2">
        <v>8.1127448960075736E-4</v>
      </c>
      <c r="AV18" s="2">
        <v>5.4730190518270552E-4</v>
      </c>
      <c r="AW18" s="2">
        <v>1.061052565130163E-3</v>
      </c>
      <c r="AX18" s="2">
        <v>6.6526911453870124E-4</v>
      </c>
      <c r="AY18" s="2">
        <v>6.9716843741492998E-4</v>
      </c>
      <c r="AZ18" s="2">
        <v>5.5736101256570448E-4</v>
      </c>
      <c r="BA18" s="2">
        <v>7.2804534484531146E-4</v>
      </c>
      <c r="BB18" s="2">
        <v>1.0020727220786613E-3</v>
      </c>
      <c r="BC18" s="2">
        <v>5.3560578952534157E-4</v>
      </c>
      <c r="BD18" s="2">
        <v>6.7192090393210029E-4</v>
      </c>
      <c r="BE18" s="2">
        <v>7.3283160698591377E-4</v>
      </c>
      <c r="BF18" s="2">
        <v>7.0250450097062008E-4</v>
      </c>
      <c r="BG18" s="2">
        <v>7.0478750465856311E-4</v>
      </c>
      <c r="BH18" s="2">
        <v>6.0608517790258114E-4</v>
      </c>
      <c r="BI18" s="2"/>
      <c r="BJ18" s="2">
        <f t="shared" si="31"/>
        <v>4.9903732714928859E-4</v>
      </c>
      <c r="BK18" s="2">
        <f t="shared" si="32"/>
        <v>6.7974731879984868E-4</v>
      </c>
      <c r="BL18" s="2">
        <f t="shared" si="33"/>
        <v>1.061052565130163E-3</v>
      </c>
      <c r="BM18" s="80">
        <f t="shared" si="34"/>
        <v>1.1261987979763801</v>
      </c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3:80" x14ac:dyDescent="0.25">
      <c r="C19" s="16" t="str">
        <f>'Monte Carlo Norm Dist'!L50</f>
        <v>F2</v>
      </c>
      <c r="D19" s="65">
        <v>1.1062500000000002E-3</v>
      </c>
      <c r="E19" s="65">
        <v>4.7625000000000006E-4</v>
      </c>
      <c r="F19" s="65">
        <f t="shared" si="30"/>
        <v>7.9125000000000018E-4</v>
      </c>
      <c r="G19" s="65"/>
      <c r="H19" s="182">
        <f ca="1">'Monte Carlo Norm Dist'!AK50</f>
        <v>7.0127023339052233E-4</v>
      </c>
      <c r="I19" s="171"/>
      <c r="K19" s="2">
        <v>7.3346235672618488E-4</v>
      </c>
      <c r="L19" s="2">
        <v>6.6240214424249564E-4</v>
      </c>
      <c r="M19" s="171">
        <v>7.0604279558586253E-4</v>
      </c>
      <c r="N19" s="171">
        <v>6.8143642506160755E-4</v>
      </c>
      <c r="O19" s="171">
        <v>8.0172968106820481E-4</v>
      </c>
      <c r="P19" s="171">
        <v>5.4886711253793077E-4</v>
      </c>
      <c r="Q19" s="171">
        <v>6.9868702872106451E-4</v>
      </c>
      <c r="R19" s="171">
        <v>7.0898781152779668E-4</v>
      </c>
      <c r="S19" s="171">
        <v>6.9033402967430557E-4</v>
      </c>
      <c r="T19" s="171">
        <v>8.0744334531966937E-4</v>
      </c>
      <c r="U19" s="171">
        <v>5.8180703916247399E-4</v>
      </c>
      <c r="V19" s="171">
        <v>5.3908023715148513E-4</v>
      </c>
      <c r="W19" s="171">
        <v>5.6606143759801303E-4</v>
      </c>
      <c r="X19" s="171">
        <v>5.8807797271177072E-4</v>
      </c>
      <c r="Y19" s="171">
        <v>6.5042486062355932E-4</v>
      </c>
      <c r="Z19" s="171">
        <v>6.6542152240517622E-4</v>
      </c>
      <c r="AA19" s="171">
        <v>9.2571028643987805E-4</v>
      </c>
      <c r="AB19" s="171">
        <v>6.2438908066923164E-4</v>
      </c>
      <c r="AC19" s="171">
        <v>6.3314054254288814E-4</v>
      </c>
      <c r="AD19" s="171">
        <v>7.1742485979622178E-4</v>
      </c>
      <c r="AE19" s="2">
        <v>6.0399333158841139E-4</v>
      </c>
      <c r="AF19" s="2">
        <v>8.0163794152931004E-4</v>
      </c>
      <c r="AG19" s="2">
        <v>5.9974201364126683E-4</v>
      </c>
      <c r="AH19" s="2">
        <v>7.2968188376974622E-4</v>
      </c>
      <c r="AI19" s="2">
        <v>8.3411846768127458E-4</v>
      </c>
      <c r="AJ19" s="2">
        <v>5.7790713456774292E-4</v>
      </c>
      <c r="AK19" s="2">
        <v>5.1982402270833532E-4</v>
      </c>
      <c r="AL19" s="2">
        <v>5.7116873738593838E-4</v>
      </c>
      <c r="AM19" s="2">
        <v>5.8123301149947976E-4</v>
      </c>
      <c r="AN19" s="2">
        <v>8.3142918172864045E-4</v>
      </c>
      <c r="AO19" s="2">
        <v>9.1353616443593379E-4</v>
      </c>
      <c r="AP19" s="2">
        <v>8.8044792477023947E-4</v>
      </c>
      <c r="AQ19" s="2">
        <v>6.3836318552730909E-4</v>
      </c>
      <c r="AR19" s="2">
        <v>6.546597925493117E-4</v>
      </c>
      <c r="AS19" s="2">
        <v>5.954067520053698E-4</v>
      </c>
      <c r="AT19" s="2">
        <v>6.3505237895938871E-4</v>
      </c>
      <c r="AU19" s="2">
        <v>8.2471919706915637E-4</v>
      </c>
      <c r="AV19" s="2">
        <v>5.651304541585716E-4</v>
      </c>
      <c r="AW19" s="2">
        <v>1.0719479610393501E-3</v>
      </c>
      <c r="AX19" s="2">
        <v>6.7980092969601228E-4</v>
      </c>
      <c r="AY19" s="2">
        <v>7.1017653353680921E-4</v>
      </c>
      <c r="AZ19" s="2">
        <v>5.6858069378036124E-4</v>
      </c>
      <c r="BA19" s="2">
        <v>7.5067228423648545E-4</v>
      </c>
      <c r="BB19" s="2">
        <v>1.0076853885529211E-3</v>
      </c>
      <c r="BC19" s="2">
        <v>5.4577852079646186E-4</v>
      </c>
      <c r="BD19" s="2">
        <v>6.8445513448344114E-4</v>
      </c>
      <c r="BE19" s="2">
        <v>7.3776607875706201E-4</v>
      </c>
      <c r="BF19" s="2">
        <v>7.1807938864663435E-4</v>
      </c>
      <c r="BG19" s="2">
        <v>7.186498743837539E-4</v>
      </c>
      <c r="BH19" s="2">
        <v>6.1657407955676802E-4</v>
      </c>
      <c r="BI19" s="2"/>
      <c r="BJ19" s="2">
        <f t="shared" si="31"/>
        <v>5.1982402270833532E-4</v>
      </c>
      <c r="BK19" s="2">
        <f t="shared" si="32"/>
        <v>6.9398298025214605E-4</v>
      </c>
      <c r="BL19" s="2">
        <f t="shared" si="33"/>
        <v>1.0719479610393501E-3</v>
      </c>
      <c r="BM19" s="80">
        <f t="shared" si="34"/>
        <v>1.0621362503687182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3:80" x14ac:dyDescent="0.25">
      <c r="C20" s="16" t="str">
        <f>'Monte Carlo Norm Dist'!L51</f>
        <v>F3</v>
      </c>
      <c r="D20" s="65">
        <v>1.1625000000000001E-3</v>
      </c>
      <c r="E20" s="65">
        <v>4.9875000000000006E-4</v>
      </c>
      <c r="F20" s="65">
        <f t="shared" si="30"/>
        <v>8.3062500000000009E-4</v>
      </c>
      <c r="G20" s="65"/>
      <c r="H20" s="182">
        <f ca="1">'Monte Carlo Norm Dist'!AK51</f>
        <v>7.4933057871135649E-4</v>
      </c>
      <c r="I20" s="171"/>
      <c r="K20" s="2">
        <v>7.5033319944377405E-4</v>
      </c>
      <c r="L20" s="2">
        <v>6.9339698677883311E-4</v>
      </c>
      <c r="M20" s="171">
        <v>7.3141839364059631E-4</v>
      </c>
      <c r="N20" s="171">
        <v>7.0432552455796001E-4</v>
      </c>
      <c r="O20" s="171">
        <v>8.3011259531992209E-4</v>
      </c>
      <c r="P20" s="171">
        <v>5.6263921835086775E-4</v>
      </c>
      <c r="Q20" s="171">
        <v>7.2251257795090547E-4</v>
      </c>
      <c r="R20" s="171">
        <v>7.3789466058995059E-4</v>
      </c>
      <c r="S20" s="171">
        <v>7.1348550322034802E-4</v>
      </c>
      <c r="T20" s="171">
        <v>8.4394924480536053E-4</v>
      </c>
      <c r="U20" s="171">
        <v>6.2179751493725679E-4</v>
      </c>
      <c r="V20" s="171">
        <v>5.7259991890248722E-4</v>
      </c>
      <c r="W20" s="171">
        <v>5.7978766348899856E-4</v>
      </c>
      <c r="X20" s="171">
        <v>6.1576213138061207E-4</v>
      </c>
      <c r="Y20" s="171">
        <v>6.8520313487886318E-4</v>
      </c>
      <c r="Z20" s="171">
        <v>6.9340587190221115E-4</v>
      </c>
      <c r="AA20" s="171">
        <v>9.5308177199147589E-4</v>
      </c>
      <c r="AB20" s="171">
        <v>6.616519705407776E-4</v>
      </c>
      <c r="AC20" s="171">
        <v>6.5459499155838541E-4</v>
      </c>
      <c r="AD20" s="171">
        <v>7.4493524488105484E-4</v>
      </c>
      <c r="AE20" s="2">
        <v>6.2815419978591862E-4</v>
      </c>
      <c r="AF20" s="2">
        <v>8.2723902697951976E-4</v>
      </c>
      <c r="AG20" s="2">
        <v>6.279916635361589E-4</v>
      </c>
      <c r="AH20" s="2">
        <v>7.6711331299842648E-4</v>
      </c>
      <c r="AI20" s="2">
        <v>8.457709672002984E-4</v>
      </c>
      <c r="AJ20" s="2">
        <v>6.0032405313502346E-4</v>
      </c>
      <c r="AK20" s="2">
        <v>5.4968922203736995E-4</v>
      </c>
      <c r="AL20" s="2">
        <v>6.0405000488145805E-4</v>
      </c>
      <c r="AM20" s="2">
        <v>5.9503499263057499E-4</v>
      </c>
      <c r="AN20" s="2">
        <v>8.5573507208771789E-4</v>
      </c>
      <c r="AO20" s="2">
        <v>9.3304283507325493E-4</v>
      </c>
      <c r="AP20" s="2">
        <v>9.1753248265444157E-4</v>
      </c>
      <c r="AQ20" s="2">
        <v>6.5853986847506278E-4</v>
      </c>
      <c r="AR20" s="2">
        <v>6.9290703780605428E-4</v>
      </c>
      <c r="AS20" s="2">
        <v>6.1271856574542224E-4</v>
      </c>
      <c r="AT20" s="2">
        <v>6.7495145770784387E-4</v>
      </c>
      <c r="AU20" s="2">
        <v>8.6278176312656408E-4</v>
      </c>
      <c r="AV20" s="2">
        <v>6.1549088109157069E-4</v>
      </c>
      <c r="AW20" s="2">
        <v>1.0847799670306137E-3</v>
      </c>
      <c r="AX20" s="2">
        <v>7.2606863072384844E-4</v>
      </c>
      <c r="AY20" s="2">
        <v>7.3523669414357552E-4</v>
      </c>
      <c r="AZ20" s="2">
        <v>5.9438329594779229E-4</v>
      </c>
      <c r="BA20" s="2">
        <v>7.9171408315748589E-4</v>
      </c>
      <c r="BB20" s="2">
        <v>1.0180714913144563E-3</v>
      </c>
      <c r="BC20" s="2">
        <v>5.6074677984927564E-4</v>
      </c>
      <c r="BD20" s="2">
        <v>7.1738371019422909E-4</v>
      </c>
      <c r="BE20" s="2">
        <v>7.8145240692467394E-4</v>
      </c>
      <c r="BF20" s="2">
        <v>7.5273728233409107E-4</v>
      </c>
      <c r="BG20" s="2">
        <v>7.4568845924937702E-4</v>
      </c>
      <c r="BH20" s="2">
        <v>6.4094502458647367E-4</v>
      </c>
      <c r="BI20" s="2"/>
      <c r="BJ20" s="2">
        <f t="shared" si="31"/>
        <v>5.4968922203736995E-4</v>
      </c>
      <c r="BK20" s="2">
        <f t="shared" si="32"/>
        <v>7.218232670305844E-4</v>
      </c>
      <c r="BL20" s="2">
        <f t="shared" si="33"/>
        <v>1.0847799670306137E-3</v>
      </c>
      <c r="BM20" s="80">
        <f t="shared" si="34"/>
        <v>0.97344230801903231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3:80" x14ac:dyDescent="0.25">
      <c r="C21" s="183" t="str">
        <f>'Monte Carlo Norm Dist'!L52</f>
        <v>G1</v>
      </c>
      <c r="D21" s="184">
        <v>1.1325E-3</v>
      </c>
      <c r="E21" s="184">
        <v>4.8375000000000008E-4</v>
      </c>
      <c r="F21" s="184">
        <f t="shared" si="30"/>
        <v>8.0812500000000003E-4</v>
      </c>
      <c r="G21" s="184"/>
      <c r="H21" s="78">
        <f ca="1">'Monte Carlo Norm Dist'!AK52</f>
        <v>7.4379304578700578E-4</v>
      </c>
      <c r="I21" s="185"/>
      <c r="J21" s="186"/>
      <c r="K21" s="78">
        <v>7.4049663500616006E-4</v>
      </c>
      <c r="L21" s="78">
        <v>6.8012853847992374E-4</v>
      </c>
      <c r="M21" s="185">
        <v>7.2523164020165103E-4</v>
      </c>
      <c r="N21" s="185">
        <v>6.8467183002178566E-4</v>
      </c>
      <c r="O21" s="185">
        <v>8.1924650761539312E-4</v>
      </c>
      <c r="P21" s="185">
        <v>5.5248175874981142E-4</v>
      </c>
      <c r="Q21" s="185">
        <v>7.0895731973066531E-4</v>
      </c>
      <c r="R21" s="185">
        <v>7.3195618266728502E-4</v>
      </c>
      <c r="S21" s="185">
        <v>6.8754234425070582E-4</v>
      </c>
      <c r="T21" s="185">
        <v>8.3489477490322154E-4</v>
      </c>
      <c r="U21" s="185">
        <v>5.9503761742626341E-4</v>
      </c>
      <c r="V21" s="185">
        <v>5.5199720447956873E-4</v>
      </c>
      <c r="W21" s="185">
        <v>5.6602449263697141E-4</v>
      </c>
      <c r="X21" s="185">
        <v>5.8995671705408244E-4</v>
      </c>
      <c r="Y21" s="185">
        <v>6.718384170792287E-4</v>
      </c>
      <c r="Z21" s="185">
        <v>6.7966592158190181E-4</v>
      </c>
      <c r="AA21" s="185">
        <v>9.3855684680727719E-4</v>
      </c>
      <c r="AB21" s="185">
        <v>6.3533427758388718E-4</v>
      </c>
      <c r="AC21" s="185">
        <v>6.3045631077835904E-4</v>
      </c>
      <c r="AD21" s="185">
        <v>7.2949381405595145E-4</v>
      </c>
      <c r="AE21" s="78">
        <v>6.1578510531812574E-4</v>
      </c>
      <c r="AF21" s="78">
        <v>8.180138391562855E-4</v>
      </c>
      <c r="AG21" s="78">
        <v>6.1322114752410464E-4</v>
      </c>
      <c r="AH21" s="78">
        <v>7.4851149401612281E-4</v>
      </c>
      <c r="AI21" s="78">
        <v>8.3473402161059911E-4</v>
      </c>
      <c r="AJ21" s="78">
        <v>5.9428294537061817E-4</v>
      </c>
      <c r="AK21" s="78">
        <v>5.2890252647832311E-4</v>
      </c>
      <c r="AL21" s="78">
        <v>5.8985105153397496E-4</v>
      </c>
      <c r="AM21" s="78">
        <v>5.8389942654231257E-4</v>
      </c>
      <c r="AN21" s="78">
        <v>8.3749991377540388E-4</v>
      </c>
      <c r="AO21" s="78">
        <v>9.1991378199235234E-4</v>
      </c>
      <c r="AP21" s="78">
        <v>9.0514400392311648E-4</v>
      </c>
      <c r="AQ21" s="78">
        <v>6.4023266373535283E-4</v>
      </c>
      <c r="AR21" s="78">
        <v>6.8547057121205648E-4</v>
      </c>
      <c r="AS21" s="78">
        <v>6.0078084501035474E-4</v>
      </c>
      <c r="AT21" s="78">
        <v>6.5842276429284861E-4</v>
      </c>
      <c r="AU21" s="78">
        <v>8.4933705565816506E-4</v>
      </c>
      <c r="AV21" s="78">
        <v>5.9766233211570473E-4</v>
      </c>
      <c r="AW21" s="78">
        <v>1.0738845711214264E-3</v>
      </c>
      <c r="AX21" s="78">
        <v>7.1153681556653751E-4</v>
      </c>
      <c r="AY21" s="78">
        <v>7.2222859802169629E-4</v>
      </c>
      <c r="AZ21" s="78">
        <v>5.8316361473313553E-4</v>
      </c>
      <c r="BA21" s="78">
        <v>7.6908714376631201E-4</v>
      </c>
      <c r="BB21" s="78">
        <v>1.0124588248401969E-3</v>
      </c>
      <c r="BC21" s="78">
        <v>5.5057404857815524E-4</v>
      </c>
      <c r="BD21" s="78">
        <v>7.0484947964288814E-4</v>
      </c>
      <c r="BE21" s="78">
        <v>7.765179351535258E-4</v>
      </c>
      <c r="BF21" s="78">
        <v>7.3716239465807692E-4</v>
      </c>
      <c r="BG21" s="78">
        <v>7.3182608952418633E-4</v>
      </c>
      <c r="BH21" s="78">
        <v>6.304561229322868E-4</v>
      </c>
      <c r="BI21" s="78"/>
      <c r="BJ21" s="78">
        <f t="shared" si="31"/>
        <v>5.2890252647832311E-4</v>
      </c>
      <c r="BK21" s="78">
        <f t="shared" si="32"/>
        <v>7.0758760557828671E-4</v>
      </c>
      <c r="BL21" s="78">
        <f t="shared" si="33"/>
        <v>1.0738845711214264E-3</v>
      </c>
      <c r="BM21" s="187">
        <f t="shared" si="34"/>
        <v>1.0304016663937021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3:80" x14ac:dyDescent="0.25">
      <c r="C22" s="16" t="str">
        <f>'Monte Carlo Norm Dist'!L53</f>
        <v>G2</v>
      </c>
      <c r="D22" s="65">
        <v>1.2750000000000001E-3</v>
      </c>
      <c r="E22" s="65">
        <v>5.5500000000000005E-4</v>
      </c>
      <c r="F22" s="65">
        <f t="shared" si="30"/>
        <v>9.1500000000000001E-4</v>
      </c>
      <c r="G22" s="65"/>
      <c r="H22" s="182">
        <f ca="1">'Monte Carlo Norm Dist'!AK53</f>
        <v>8.2091424069814811E-4</v>
      </c>
      <c r="I22" s="171"/>
      <c r="K22" s="2">
        <v>7.6915413623964562E-4</v>
      </c>
      <c r="L22" s="2">
        <v>7.3307127678242409E-4</v>
      </c>
      <c r="M22" s="171">
        <v>7.6260286353918474E-4</v>
      </c>
      <c r="N22" s="171">
        <v>7.417215233062888E-4</v>
      </c>
      <c r="O22" s="171">
        <v>8.6880162980034403E-4</v>
      </c>
      <c r="P22" s="171">
        <v>5.7904054436445614E-4</v>
      </c>
      <c r="Q22" s="171">
        <v>7.5733405310583984E-4</v>
      </c>
      <c r="R22" s="171">
        <v>7.6386188129325464E-4</v>
      </c>
      <c r="S22" s="171">
        <v>7.4822654357139867E-4</v>
      </c>
      <c r="T22" s="171">
        <v>8.8451939779778631E-4</v>
      </c>
      <c r="U22" s="171">
        <v>6.8818969360061614E-4</v>
      </c>
      <c r="V22" s="171">
        <v>6.3342601244834344E-4</v>
      </c>
      <c r="W22" s="171">
        <v>5.9931506285437123E-4</v>
      </c>
      <c r="X22" s="171">
        <v>6.6159720935768428E-4</v>
      </c>
      <c r="Y22" s="171">
        <v>7.3918802579715803E-4</v>
      </c>
      <c r="Z22" s="171">
        <v>7.3829306545796544E-4</v>
      </c>
      <c r="AA22" s="171">
        <v>9.7953062319863782E-4</v>
      </c>
      <c r="AB22" s="171">
        <v>7.2334996798662649E-4</v>
      </c>
      <c r="AC22" s="171">
        <v>6.8571506983317737E-4</v>
      </c>
      <c r="AD22" s="171">
        <v>7.8776308040132083E-4</v>
      </c>
      <c r="AE22" s="2">
        <v>6.69507299755715E-4</v>
      </c>
      <c r="AF22" s="2">
        <v>8.5302932961709267E-4</v>
      </c>
      <c r="AG22" s="2">
        <v>6.7193630452898551E-4</v>
      </c>
      <c r="AH22" s="2">
        <v>8.1726774033931827E-4</v>
      </c>
      <c r="AI22" s="2">
        <v>8.5507257971958464E-4</v>
      </c>
      <c r="AJ22" s="2">
        <v>6.3183537419709483E-4</v>
      </c>
      <c r="AK22" s="2">
        <v>5.9817116985250455E-4</v>
      </c>
      <c r="AL22" s="2">
        <v>6.5209257093366889E-4</v>
      </c>
      <c r="AM22" s="2">
        <v>6.1703790864332028E-4</v>
      </c>
      <c r="AN22" s="2">
        <v>8.9587981251436691E-4</v>
      </c>
      <c r="AO22" s="2">
        <v>9.5503568507843573E-4</v>
      </c>
      <c r="AP22" s="2">
        <v>9.7373738727297987E-4</v>
      </c>
      <c r="AQ22" s="2">
        <v>6.8743405935291473E-4</v>
      </c>
      <c r="AR22" s="2">
        <v>7.4727747524430286E-4</v>
      </c>
      <c r="AS22" s="2">
        <v>6.4442485744459026E-4</v>
      </c>
      <c r="AT22" s="2">
        <v>7.3211486371270364E-4</v>
      </c>
      <c r="AU22" s="2">
        <v>9.0991186569626284E-4</v>
      </c>
      <c r="AV22" s="2">
        <v>6.9506451891770678E-4</v>
      </c>
      <c r="AW22" s="2">
        <v>1.1172910054043448E-3</v>
      </c>
      <c r="AX22" s="2">
        <v>7.958254986850388E-4</v>
      </c>
      <c r="AY22" s="2">
        <v>7.6500355404792537E-4</v>
      </c>
      <c r="AZ22" s="2">
        <v>6.3466128759246971E-4</v>
      </c>
      <c r="BA22" s="2">
        <v>8.5154824623654595E-4</v>
      </c>
      <c r="BB22" s="2">
        <v>1.0263550587166831E-3</v>
      </c>
      <c r="BC22" s="2">
        <v>5.8638153271421624E-4</v>
      </c>
      <c r="BD22" s="2">
        <v>7.6426673762749271E-4</v>
      </c>
      <c r="BE22" s="2">
        <v>8.3601527887497071E-4</v>
      </c>
      <c r="BF22" s="2">
        <v>8.0759236234285905E-4</v>
      </c>
      <c r="BG22" s="2">
        <v>7.8753599865405942E-4</v>
      </c>
      <c r="BH22" s="2">
        <v>6.7357433849578655E-4</v>
      </c>
      <c r="BI22" s="2"/>
      <c r="BJ22" s="2">
        <f t="shared" si="31"/>
        <v>5.7904054436445614E-4</v>
      </c>
      <c r="BK22" s="2">
        <f t="shared" si="32"/>
        <v>7.6195166725900941E-4</v>
      </c>
      <c r="BL22" s="2">
        <f t="shared" si="33"/>
        <v>1.1172910054043448E-3</v>
      </c>
      <c r="BM22" s="80">
        <f t="shared" si="34"/>
        <v>0.92955573884841192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3:80" x14ac:dyDescent="0.25">
      <c r="C23" s="16" t="str">
        <f>'Monte Carlo Norm Dist'!L54</f>
        <v>H1</v>
      </c>
      <c r="D23" s="65">
        <v>5.5874999999999996E-3</v>
      </c>
      <c r="E23" s="65">
        <v>2.3625000000000005E-3</v>
      </c>
      <c r="F23" s="65">
        <f t="shared" si="30"/>
        <v>3.9750000000000002E-3</v>
      </c>
      <c r="G23" s="65"/>
      <c r="H23" s="182">
        <f ca="1">'Monte Carlo Norm Dist'!AK54</f>
        <v>3.5679171327418408E-3</v>
      </c>
      <c r="I23" s="171"/>
      <c r="K23" s="2">
        <v>3.3682522468626579E-3</v>
      </c>
      <c r="L23" s="2">
        <v>3.1914692165387394E-3</v>
      </c>
      <c r="M23" s="171">
        <v>3.1939759207816176E-3</v>
      </c>
      <c r="N23" s="171">
        <v>3.1114671611530585E-3</v>
      </c>
      <c r="O23" s="171">
        <v>3.2928766844137532E-3</v>
      </c>
      <c r="P23" s="171">
        <v>2.6213808528983348E-3</v>
      </c>
      <c r="Q23" s="171">
        <v>3.1439676155550649E-3</v>
      </c>
      <c r="R23" s="171">
        <v>3.6603917068824309E-3</v>
      </c>
      <c r="S23" s="171">
        <v>3.7397712670876214E-3</v>
      </c>
      <c r="T23" s="171">
        <v>3.8222396013498825E-3</v>
      </c>
      <c r="U23" s="171">
        <v>3.1699487690075656E-3</v>
      </c>
      <c r="V23" s="171">
        <v>2.846241667163559E-3</v>
      </c>
      <c r="W23" s="171">
        <v>2.8305768821505705E-3</v>
      </c>
      <c r="X23" s="171">
        <v>3.2359394981971001E-3</v>
      </c>
      <c r="Y23" s="171">
        <v>3.0526928522399497E-3</v>
      </c>
      <c r="Z23" s="171">
        <v>3.3855450425264999E-3</v>
      </c>
      <c r="AA23" s="171">
        <v>4.3428091182713784E-3</v>
      </c>
      <c r="AB23" s="171">
        <v>3.5514304954970457E-3</v>
      </c>
      <c r="AC23" s="171">
        <v>3.2461300178971385E-3</v>
      </c>
      <c r="AD23" s="171">
        <v>2.9782529834967964E-3</v>
      </c>
      <c r="AE23" s="2">
        <v>3.0612695483285364E-3</v>
      </c>
      <c r="AF23" s="2">
        <v>3.736643695018407E-3</v>
      </c>
      <c r="AG23" s="2">
        <v>2.9009345543547097E-3</v>
      </c>
      <c r="AH23" s="2">
        <v>3.617780649088481E-3</v>
      </c>
      <c r="AI23" s="2">
        <v>3.8469397267578932E-3</v>
      </c>
      <c r="AJ23" s="2">
        <v>3.162145915612037E-3</v>
      </c>
      <c r="AK23" s="2">
        <v>3.0231656885453882E-3</v>
      </c>
      <c r="AL23" s="2">
        <v>3.1585294408804365E-3</v>
      </c>
      <c r="AM23" s="2">
        <v>3.2085818373119952E-3</v>
      </c>
      <c r="AN23" s="2">
        <v>3.9430352483305862E-3</v>
      </c>
      <c r="AO23" s="2">
        <v>4.1239164920612408E-3</v>
      </c>
      <c r="AP23" s="2">
        <v>3.9721473228868896E-3</v>
      </c>
      <c r="AQ23" s="2">
        <v>3.0135273922953921E-3</v>
      </c>
      <c r="AR23" s="2">
        <v>3.2972456249006962E-3</v>
      </c>
      <c r="AS23" s="2">
        <v>2.9345648156541386E-3</v>
      </c>
      <c r="AT23" s="2">
        <v>3.2432446657355007E-3</v>
      </c>
      <c r="AU23" s="2">
        <v>3.9768048264911633E-3</v>
      </c>
      <c r="AV23" s="2">
        <v>2.8804330760454269E-3</v>
      </c>
      <c r="AW23" s="2">
        <v>4.5685828305851118E-3</v>
      </c>
      <c r="AX23" s="2">
        <v>3.3498702197006253E-3</v>
      </c>
      <c r="AY23" s="2">
        <v>2.8080933912638067E-3</v>
      </c>
      <c r="AZ23" s="2">
        <v>2.7723873127989667E-3</v>
      </c>
      <c r="BA23" s="2">
        <v>4.0655426044819438E-3</v>
      </c>
      <c r="BB23" s="2">
        <v>4.2626910336140845E-3</v>
      </c>
      <c r="BC23" s="2">
        <v>2.8230627395104662E-3</v>
      </c>
      <c r="BD23" s="2">
        <v>3.3052940107172399E-3</v>
      </c>
      <c r="BE23" s="2">
        <v>3.4953021571037836E-3</v>
      </c>
      <c r="BF23" s="2">
        <v>3.1361763134116353E-3</v>
      </c>
      <c r="BG23" s="2">
        <v>3.4039110502165765E-3</v>
      </c>
      <c r="BH23" s="2">
        <v>3.0518113064334964E-3</v>
      </c>
      <c r="BI23" s="2"/>
      <c r="BJ23" s="2">
        <f t="shared" si="31"/>
        <v>2.6213808528983348E-3</v>
      </c>
      <c r="BK23" s="2">
        <f t="shared" si="32"/>
        <v>3.3585799018021499E-3</v>
      </c>
      <c r="BL23" s="2">
        <f t="shared" si="33"/>
        <v>4.5685828305851118E-3</v>
      </c>
      <c r="BM23" s="80">
        <f t="shared" si="34"/>
        <v>0.74281536600599241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3:80" x14ac:dyDescent="0.25">
      <c r="C24" s="16" t="str">
        <f>'Monte Carlo Norm Dist'!L55</f>
        <v>H2</v>
      </c>
      <c r="D24" s="65">
        <v>3.5250000000000004E-3</v>
      </c>
      <c r="E24" s="65">
        <v>1.5375000000000002E-3</v>
      </c>
      <c r="F24" s="65">
        <f t="shared" si="30"/>
        <v>2.5312500000000005E-3</v>
      </c>
      <c r="G24" s="65"/>
      <c r="H24" s="182">
        <f ca="1">'Monte Carlo Norm Dist'!AK55</f>
        <v>2.6357871147639766E-3</v>
      </c>
      <c r="I24" s="171"/>
      <c r="K24" s="2">
        <v>2.2685435040477276E-3</v>
      </c>
      <c r="L24" s="2">
        <v>2.1666304835900024E-3</v>
      </c>
      <c r="M24" s="171">
        <v>2.2003467298394495E-3</v>
      </c>
      <c r="N24" s="171">
        <v>2.4857542914780905E-3</v>
      </c>
      <c r="O24" s="171">
        <v>2.4466796797272105E-3</v>
      </c>
      <c r="P24" s="171">
        <v>1.7982372070802942E-3</v>
      </c>
      <c r="Q24" s="171">
        <v>2.3557166872730994E-3</v>
      </c>
      <c r="R24" s="171">
        <v>2.2461360977104545E-3</v>
      </c>
      <c r="S24" s="171">
        <v>2.6786371464927331E-3</v>
      </c>
      <c r="T24" s="171">
        <v>2.6982285030448146E-3</v>
      </c>
      <c r="U24" s="171">
        <v>2.4953826013097897E-3</v>
      </c>
      <c r="V24" s="171">
        <v>2.3205941759415474E-3</v>
      </c>
      <c r="W24" s="171">
        <v>1.9889839889974817E-3</v>
      </c>
      <c r="X24" s="171">
        <v>2.432265357374625E-3</v>
      </c>
      <c r="Y24" s="171">
        <v>2.311213849499861E-3</v>
      </c>
      <c r="Z24" s="171">
        <v>2.5091913568830587E-3</v>
      </c>
      <c r="AA24" s="171">
        <v>2.702056623726321E-3</v>
      </c>
      <c r="AB24" s="171">
        <v>2.607183236814446E-3</v>
      </c>
      <c r="AC24" s="171">
        <v>2.4338377855743368E-3</v>
      </c>
      <c r="AD24" s="171">
        <v>2.3189588976032095E-3</v>
      </c>
      <c r="AE24" s="2">
        <v>2.4305385668192628E-3</v>
      </c>
      <c r="AF24" s="2">
        <v>2.419808029129532E-3</v>
      </c>
      <c r="AG24" s="2">
        <v>2.2128359351428397E-3</v>
      </c>
      <c r="AH24" s="2">
        <v>2.5451577642739698E-3</v>
      </c>
      <c r="AI24" s="2">
        <v>2.3768561074502242E-3</v>
      </c>
      <c r="AJ24" s="2">
        <v>2.1603352156092529E-3</v>
      </c>
      <c r="AK24" s="2">
        <v>2.3046509675119136E-3</v>
      </c>
      <c r="AL24" s="2">
        <v>2.2279934072399242E-3</v>
      </c>
      <c r="AM24" s="2">
        <v>2.3154363918679215E-3</v>
      </c>
      <c r="AN24" s="2">
        <v>2.8662585748233972E-3</v>
      </c>
      <c r="AO24" s="2">
        <v>2.7226131880748383E-3</v>
      </c>
      <c r="AP24" s="2">
        <v>2.9548749167724363E-3</v>
      </c>
      <c r="AQ24" s="2">
        <v>2.1801342216234425E-3</v>
      </c>
      <c r="AR24" s="2">
        <v>2.3420331042613976E-3</v>
      </c>
      <c r="AS24" s="2">
        <v>2.2718376489758016E-3</v>
      </c>
      <c r="AT24" s="2">
        <v>2.293387168560551E-3</v>
      </c>
      <c r="AU24" s="2">
        <v>2.7502956823012752E-3</v>
      </c>
      <c r="AV24" s="2">
        <v>2.2042595460962898E-3</v>
      </c>
      <c r="AW24" s="2">
        <v>3.4603261005959024E-3</v>
      </c>
      <c r="AX24" s="2">
        <v>2.4502034409758424E-3</v>
      </c>
      <c r="AY24" s="2">
        <v>2.0333278494562403E-3</v>
      </c>
      <c r="AZ24" s="2">
        <v>2.0947674209884767E-3</v>
      </c>
      <c r="BA24" s="2">
        <v>2.8005642046653252E-3</v>
      </c>
      <c r="BB24" s="2">
        <v>2.6930060904720638E-3</v>
      </c>
      <c r="BC24" s="2">
        <v>2.2295972804450884E-3</v>
      </c>
      <c r="BD24" s="2">
        <v>2.424564739153469E-3</v>
      </c>
      <c r="BE24" s="2">
        <v>2.4193774270890728E-3</v>
      </c>
      <c r="BF24" s="2">
        <v>2.4511433224346365E-3</v>
      </c>
      <c r="BG24" s="2">
        <v>2.507788483096865E-3</v>
      </c>
      <c r="BH24" s="2">
        <v>2.1340434654437343E-3</v>
      </c>
      <c r="BI24" s="2"/>
      <c r="BJ24" s="2">
        <f t="shared" si="31"/>
        <v>1.7982372070802942E-3</v>
      </c>
      <c r="BK24" s="2">
        <f t="shared" si="32"/>
        <v>2.4148518893071904E-3</v>
      </c>
      <c r="BL24" s="2">
        <f t="shared" si="33"/>
        <v>3.4603261005959024E-3</v>
      </c>
      <c r="BM24" s="80">
        <f t="shared" si="34"/>
        <v>0.92428790093508129</v>
      </c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3:80" x14ac:dyDescent="0.25">
      <c r="C25" s="16" t="str">
        <f>'Monte Carlo Norm Dist'!L56</f>
        <v>I1</v>
      </c>
      <c r="D25" s="65">
        <v>1.2562500000000001E-2</v>
      </c>
      <c r="E25" s="65">
        <v>5.4374999999999996E-3</v>
      </c>
      <c r="F25" s="65">
        <f t="shared" si="30"/>
        <v>9.0000000000000011E-3</v>
      </c>
      <c r="G25" s="65"/>
      <c r="H25" s="182">
        <f ca="1">'Monte Carlo Norm Dist'!AK56</f>
        <v>7.8369229924308628E-3</v>
      </c>
      <c r="I25" s="171"/>
      <c r="K25" s="2">
        <v>5.9799825754572166E-3</v>
      </c>
      <c r="L25" s="2">
        <v>5.8835309472512476E-3</v>
      </c>
      <c r="M25" s="171">
        <v>5.7754153331986344E-3</v>
      </c>
      <c r="N25" s="171">
        <v>7.1018728006722971E-3</v>
      </c>
      <c r="O25" s="171">
        <v>6.0690677627694154E-3</v>
      </c>
      <c r="P25" s="171">
        <v>5.1073426394034069E-3</v>
      </c>
      <c r="Q25" s="171">
        <v>6.1664978401284373E-3</v>
      </c>
      <c r="R25" s="171">
        <v>6.2757869971662395E-3</v>
      </c>
      <c r="S25" s="171">
        <v>7.7396120734399432E-3</v>
      </c>
      <c r="T25" s="171">
        <v>7.055942517614054E-3</v>
      </c>
      <c r="U25" s="171">
        <v>7.2325995128255998E-3</v>
      </c>
      <c r="V25" s="171">
        <v>6.7495556791155389E-3</v>
      </c>
      <c r="W25" s="171">
        <v>5.475707894032021E-3</v>
      </c>
      <c r="X25" s="171">
        <v>7.2909992836187069E-3</v>
      </c>
      <c r="Y25" s="171">
        <v>6.0889556457307441E-3</v>
      </c>
      <c r="Z25" s="171">
        <v>7.2374271944732208E-3</v>
      </c>
      <c r="AA25" s="171">
        <v>7.5955102458476736E-3</v>
      </c>
      <c r="AB25" s="171">
        <v>8.2729004685814338E-3</v>
      </c>
      <c r="AC25" s="171">
        <v>6.915901756288605E-3</v>
      </c>
      <c r="AD25" s="171">
        <v>5.9074771401927545E-3</v>
      </c>
      <c r="AE25" s="2">
        <v>6.6842829119050443E-3</v>
      </c>
      <c r="AF25" s="2">
        <v>6.0525410560746309E-3</v>
      </c>
      <c r="AG25" s="2">
        <v>5.8230685182997528E-3</v>
      </c>
      <c r="AH25" s="2">
        <v>7.1262620056795995E-3</v>
      </c>
      <c r="AI25" s="2">
        <v>6.5333831562412233E-3</v>
      </c>
      <c r="AJ25" s="2">
        <v>5.6599423979588849E-3</v>
      </c>
      <c r="AK25" s="2">
        <v>7.1608391301691823E-3</v>
      </c>
      <c r="AL25" s="2">
        <v>6.5675443433782892E-3</v>
      </c>
      <c r="AM25" s="2">
        <v>6.7042426885987882E-3</v>
      </c>
      <c r="AN25" s="2">
        <v>7.2113498982423647E-3</v>
      </c>
      <c r="AO25" s="2">
        <v>7.7693757320588175E-3</v>
      </c>
      <c r="AP25" s="2">
        <v>7.4241003133860726E-3</v>
      </c>
      <c r="AQ25" s="2">
        <v>5.9483648904560052E-3</v>
      </c>
      <c r="AR25" s="2">
        <v>6.501285778502227E-3</v>
      </c>
      <c r="AS25" s="2">
        <v>5.7737874075946263E-3</v>
      </c>
      <c r="AT25" s="2">
        <v>6.8874075146384012E-3</v>
      </c>
      <c r="AU25" s="2">
        <v>7.2352036526542761E-3</v>
      </c>
      <c r="AV25" s="2">
        <v>6.5907031836815455E-3</v>
      </c>
      <c r="AW25" s="2">
        <v>6.7918212611835557E-3</v>
      </c>
      <c r="AX25" s="2">
        <v>7.1113664533714411E-3</v>
      </c>
      <c r="AY25" s="2">
        <v>4.8233998486889567E-3</v>
      </c>
      <c r="AZ25" s="2">
        <v>5.6822157290078359E-3</v>
      </c>
      <c r="BA25" s="2">
        <v>8.5296591774626507E-3</v>
      </c>
      <c r="BB25" s="2">
        <v>6.7694202473287711E-3</v>
      </c>
      <c r="BC25" s="2">
        <v>6.5139052304241073E-3</v>
      </c>
      <c r="BD25" s="2">
        <v>6.9354506653363807E-3</v>
      </c>
      <c r="BE25" s="2">
        <v>6.7857034087499312E-3</v>
      </c>
      <c r="BF25" s="2">
        <v>6.4350384795707136E-3</v>
      </c>
      <c r="BG25" s="2">
        <v>6.8896153633598934E-3</v>
      </c>
      <c r="BH25" s="2">
        <v>5.8088858761082395E-3</v>
      </c>
      <c r="BI25" s="2"/>
      <c r="BJ25" s="2">
        <f t="shared" si="31"/>
        <v>4.8233998486889567E-3</v>
      </c>
      <c r="BK25" s="2">
        <f t="shared" si="32"/>
        <v>6.6130450525583905E-3</v>
      </c>
      <c r="BL25" s="2">
        <f t="shared" si="33"/>
        <v>8.5296591774626507E-3</v>
      </c>
      <c r="BM25" s="80">
        <f t="shared" si="34"/>
        <v>0.76839147593809554</v>
      </c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3:80" x14ac:dyDescent="0.25">
      <c r="C26" s="16" t="str">
        <f>'Monte Carlo Norm Dist'!L57</f>
        <v>J</v>
      </c>
      <c r="D26" s="65">
        <v>2.0812499999999998E-2</v>
      </c>
      <c r="E26" s="65">
        <v>9.5624999999999998E-3</v>
      </c>
      <c r="F26" s="65">
        <f t="shared" si="30"/>
        <v>1.51875E-2</v>
      </c>
      <c r="G26" s="65"/>
      <c r="H26" s="182">
        <f ca="1">'Monte Carlo Norm Dist'!AK57</f>
        <v>1.186846159923733E-2</v>
      </c>
      <c r="I26" s="171"/>
      <c r="K26" s="2">
        <v>8.0666215880734783E-3</v>
      </c>
      <c r="L26" s="2">
        <v>8.3178439366465261E-3</v>
      </c>
      <c r="M26" s="171">
        <v>7.9469442312407376E-3</v>
      </c>
      <c r="N26" s="171">
        <v>1.0728271740323862E-2</v>
      </c>
      <c r="O26" s="171">
        <v>8.4072578354016918E-3</v>
      </c>
      <c r="P26" s="171">
        <v>7.1771800843384607E-3</v>
      </c>
      <c r="Q26" s="171">
        <v>8.961401349062488E-3</v>
      </c>
      <c r="R26" s="171">
        <v>8.1465884178197664E-3</v>
      </c>
      <c r="S26" s="171">
        <v>1.1973528364454077E-2</v>
      </c>
      <c r="T26" s="171">
        <v>9.6360502222011708E-3</v>
      </c>
      <c r="U26" s="171">
        <v>1.1723404085635249E-2</v>
      </c>
      <c r="V26" s="171">
        <v>1.1093359679990811E-2</v>
      </c>
      <c r="W26" s="171">
        <v>8.0770658758782185E-3</v>
      </c>
      <c r="X26" s="171">
        <v>1.1824187335910114E-2</v>
      </c>
      <c r="Y26" s="171">
        <v>9.0847371039103585E-3</v>
      </c>
      <c r="Z26" s="171">
        <v>1.1224587669668237E-2</v>
      </c>
      <c r="AA26" s="171">
        <v>9.9695859026223497E-3</v>
      </c>
      <c r="AB26" s="171">
        <v>1.3568925042283301E-2</v>
      </c>
      <c r="AC26" s="171">
        <v>1.0546898487705215E-2</v>
      </c>
      <c r="AD26" s="171">
        <v>8.5305032927344097E-3</v>
      </c>
      <c r="AE26" s="2">
        <v>1.0558245921426122E-2</v>
      </c>
      <c r="AF26" s="2">
        <v>7.821879707823845E-3</v>
      </c>
      <c r="AG26" s="2">
        <v>8.780865568046298E-3</v>
      </c>
      <c r="AH26" s="2">
        <v>1.039749498275072E-2</v>
      </c>
      <c r="AI26" s="2">
        <v>8.2152970064076972E-3</v>
      </c>
      <c r="AJ26" s="2">
        <v>8.2277770864953425E-3</v>
      </c>
      <c r="AK26" s="2">
        <v>1.1757835536948601E-2</v>
      </c>
      <c r="AL26" s="2">
        <v>1.009776631616132E-2</v>
      </c>
      <c r="AM26" s="2">
        <v>1.0529882346584236E-2</v>
      </c>
      <c r="AN26" s="2">
        <v>1.0731668519256634E-2</v>
      </c>
      <c r="AO26" s="2">
        <v>1.0609676845564246E-2</v>
      </c>
      <c r="AP26" s="2">
        <v>1.0761773650072134E-2</v>
      </c>
      <c r="AQ26" s="2">
        <v>8.7396141754248254E-3</v>
      </c>
      <c r="AR26" s="2">
        <v>9.6012285015849384E-3</v>
      </c>
      <c r="AS26" s="2">
        <v>9.0427713625234607E-3</v>
      </c>
      <c r="AT26" s="2">
        <v>1.0398643447815853E-2</v>
      </c>
      <c r="AU26" s="2">
        <v>1.0113299767719044E-2</v>
      </c>
      <c r="AV26" s="2">
        <v>1.023303346110528E-2</v>
      </c>
      <c r="AW26" s="2">
        <v>9.8519048577288808E-3</v>
      </c>
      <c r="AX26" s="2">
        <v>1.0747158744834185E-2</v>
      </c>
      <c r="AY26" s="2">
        <v>6.3925452498182055E-3</v>
      </c>
      <c r="AZ26" s="2">
        <v>8.6049071768977362E-3</v>
      </c>
      <c r="BA26" s="2">
        <v>1.3101380107855175E-2</v>
      </c>
      <c r="BB26" s="2">
        <v>8.2944246817384572E-3</v>
      </c>
      <c r="BC26" s="2">
        <v>1.0396830693448458E-2</v>
      </c>
      <c r="BD26" s="2">
        <v>1.0268608751629247E-2</v>
      </c>
      <c r="BE26" s="2">
        <v>9.5714600999849079E-3</v>
      </c>
      <c r="BF26" s="2">
        <v>9.484615046969163E-3</v>
      </c>
      <c r="BG26" s="2">
        <v>1.0318314064380505E-2</v>
      </c>
      <c r="BH26" s="2">
        <v>8.3852989681866708E-3</v>
      </c>
      <c r="BI26" s="2"/>
      <c r="BJ26" s="2">
        <f t="shared" si="31"/>
        <v>6.3925452498182055E-3</v>
      </c>
      <c r="BK26" s="2">
        <f t="shared" si="32"/>
        <v>9.7408228978616528E-3</v>
      </c>
      <c r="BL26" s="2">
        <f t="shared" si="33"/>
        <v>1.3568925042283301E-2</v>
      </c>
      <c r="BM26" s="80">
        <f t="shared" si="34"/>
        <v>1.1226169721159471</v>
      </c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3:80" x14ac:dyDescent="0.25"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30" spans="3:80" x14ac:dyDescent="0.25">
      <c r="C30" s="16" t="s">
        <v>111</v>
      </c>
      <c r="BE30" s="16" t="s">
        <v>90</v>
      </c>
      <c r="BF30" s="16" t="s">
        <v>86</v>
      </c>
      <c r="BG30" s="16" t="s">
        <v>91</v>
      </c>
    </row>
    <row r="31" spans="3:80" x14ac:dyDescent="0.25">
      <c r="D31" s="16" t="s">
        <v>112</v>
      </c>
      <c r="F31">
        <v>1</v>
      </c>
      <c r="G31">
        <f>F31+1</f>
        <v>2</v>
      </c>
      <c r="H31">
        <f t="shared" ref="H31" si="35">G31+1</f>
        <v>3</v>
      </c>
      <c r="I31">
        <f t="shared" ref="I31" si="36">H31+1</f>
        <v>4</v>
      </c>
      <c r="J31">
        <f t="shared" ref="J31" si="37">I31+1</f>
        <v>5</v>
      </c>
      <c r="K31">
        <f t="shared" ref="K31" si="38">J31+1</f>
        <v>6</v>
      </c>
      <c r="L31">
        <f t="shared" ref="L31" si="39">K31+1</f>
        <v>7</v>
      </c>
      <c r="M31">
        <f t="shared" ref="M31" si="40">L31+1</f>
        <v>8</v>
      </c>
      <c r="N31">
        <f t="shared" ref="N31" si="41">M31+1</f>
        <v>9</v>
      </c>
      <c r="O31">
        <f t="shared" ref="O31" si="42">N31+1</f>
        <v>10</v>
      </c>
      <c r="P31">
        <f t="shared" ref="P31" si="43">O31+1</f>
        <v>11</v>
      </c>
      <c r="Q31">
        <f t="shared" ref="Q31" si="44">P31+1</f>
        <v>12</v>
      </c>
      <c r="R31">
        <f t="shared" ref="R31" si="45">Q31+1</f>
        <v>13</v>
      </c>
      <c r="S31">
        <f t="shared" ref="S31" si="46">R31+1</f>
        <v>14</v>
      </c>
      <c r="T31">
        <f t="shared" ref="T31" si="47">S31+1</f>
        <v>15</v>
      </c>
      <c r="U31">
        <f t="shared" ref="U31" si="48">T31+1</f>
        <v>16</v>
      </c>
      <c r="V31">
        <f t="shared" ref="V31" si="49">U31+1</f>
        <v>17</v>
      </c>
      <c r="W31">
        <f t="shared" ref="W31" si="50">V31+1</f>
        <v>18</v>
      </c>
      <c r="X31">
        <f t="shared" ref="X31" si="51">W31+1</f>
        <v>19</v>
      </c>
      <c r="Y31">
        <f t="shared" ref="Y31" si="52">X31+1</f>
        <v>20</v>
      </c>
      <c r="Z31">
        <f t="shared" ref="Z31" si="53">Y31+1</f>
        <v>21</v>
      </c>
      <c r="AA31">
        <f t="shared" ref="AA31" si="54">Z31+1</f>
        <v>22</v>
      </c>
      <c r="AB31">
        <f t="shared" ref="AB31" si="55">AA31+1</f>
        <v>23</v>
      </c>
      <c r="AC31">
        <f t="shared" ref="AC31" si="56">AB31+1</f>
        <v>24</v>
      </c>
      <c r="AD31">
        <f t="shared" ref="AD31" si="57">AC31+1</f>
        <v>25</v>
      </c>
      <c r="AE31">
        <f t="shared" ref="AE31" si="58">AD31+1</f>
        <v>26</v>
      </c>
      <c r="AF31">
        <f t="shared" ref="AF31" si="59">AE31+1</f>
        <v>27</v>
      </c>
      <c r="AG31">
        <f t="shared" ref="AG31" si="60">AF31+1</f>
        <v>28</v>
      </c>
      <c r="AH31">
        <f t="shared" ref="AH31" si="61">AG31+1</f>
        <v>29</v>
      </c>
      <c r="AI31">
        <f t="shared" ref="AI31" si="62">AH31+1</f>
        <v>30</v>
      </c>
      <c r="AJ31">
        <f t="shared" ref="AJ31" si="63">AI31+1</f>
        <v>31</v>
      </c>
      <c r="AK31">
        <f t="shared" ref="AK31" si="64">AJ31+1</f>
        <v>32</v>
      </c>
      <c r="AL31">
        <f t="shared" ref="AL31" si="65">AK31+1</f>
        <v>33</v>
      </c>
      <c r="AM31">
        <f t="shared" ref="AM31" si="66">AL31+1</f>
        <v>34</v>
      </c>
      <c r="AN31">
        <f t="shared" ref="AN31" si="67">AM31+1</f>
        <v>35</v>
      </c>
      <c r="AO31">
        <f t="shared" ref="AO31" si="68">AN31+1</f>
        <v>36</v>
      </c>
      <c r="AP31">
        <f t="shared" ref="AP31" si="69">AO31+1</f>
        <v>37</v>
      </c>
      <c r="AQ31">
        <f t="shared" ref="AQ31" si="70">AP31+1</f>
        <v>38</v>
      </c>
      <c r="AR31">
        <f t="shared" ref="AR31" si="71">AQ31+1</f>
        <v>39</v>
      </c>
      <c r="AS31">
        <f t="shared" ref="AS31" si="72">AR31+1</f>
        <v>40</v>
      </c>
      <c r="AT31">
        <f t="shared" ref="AT31" si="73">AS31+1</f>
        <v>41</v>
      </c>
      <c r="AU31">
        <f t="shared" ref="AU31" si="74">AT31+1</f>
        <v>42</v>
      </c>
      <c r="AV31">
        <f t="shared" ref="AV31" si="75">AU31+1</f>
        <v>43</v>
      </c>
      <c r="AW31">
        <f t="shared" ref="AW31" si="76">AV31+1</f>
        <v>44</v>
      </c>
      <c r="AX31">
        <f t="shared" ref="AX31" si="77">AW31+1</f>
        <v>45</v>
      </c>
      <c r="AY31">
        <f t="shared" ref="AY31" si="78">AX31+1</f>
        <v>46</v>
      </c>
      <c r="AZ31">
        <f t="shared" ref="AZ31" si="79">AY31+1</f>
        <v>47</v>
      </c>
      <c r="BA31">
        <f t="shared" ref="BA31" si="80">AZ31+1</f>
        <v>48</v>
      </c>
      <c r="BB31">
        <f t="shared" ref="BB31" si="81">BA31+1</f>
        <v>49</v>
      </c>
      <c r="BC31">
        <f t="shared" ref="BC31" si="82">BB31+1</f>
        <v>50</v>
      </c>
      <c r="BE31" s="16"/>
      <c r="BF31" s="16"/>
      <c r="BG31" s="16"/>
    </row>
    <row r="32" spans="3:80" x14ac:dyDescent="0.25">
      <c r="C32" s="16" t="str">
        <f>'Monte Carlo Norm Dist'!C18</f>
        <v>50,000m3</v>
      </c>
      <c r="D32" s="188">
        <f ca="1">'Monte Carlo Norm Dist'!D18</f>
        <v>64</v>
      </c>
      <c r="F32" s="16">
        <v>72</v>
      </c>
      <c r="G32" s="16">
        <v>46</v>
      </c>
      <c r="H32">
        <v>49</v>
      </c>
      <c r="I32">
        <v>74</v>
      </c>
      <c r="J32">
        <v>47</v>
      </c>
      <c r="K32">
        <v>69</v>
      </c>
      <c r="L32">
        <v>78</v>
      </c>
      <c r="M32">
        <v>86</v>
      </c>
      <c r="N32">
        <v>70</v>
      </c>
      <c r="O32">
        <v>85</v>
      </c>
      <c r="P32">
        <v>73</v>
      </c>
      <c r="Q32">
        <v>96</v>
      </c>
      <c r="R32">
        <v>76</v>
      </c>
      <c r="S32">
        <v>89</v>
      </c>
      <c r="T32" s="188">
        <v>68</v>
      </c>
      <c r="U32">
        <v>98</v>
      </c>
      <c r="V32">
        <v>56</v>
      </c>
      <c r="W32">
        <v>76</v>
      </c>
      <c r="X32">
        <v>80</v>
      </c>
      <c r="Y32">
        <v>48</v>
      </c>
      <c r="Z32">
        <v>64</v>
      </c>
      <c r="AA32">
        <v>67</v>
      </c>
      <c r="AB32">
        <v>61</v>
      </c>
      <c r="AC32">
        <v>74</v>
      </c>
      <c r="AD32">
        <v>87</v>
      </c>
      <c r="AE32">
        <v>64</v>
      </c>
      <c r="AF32">
        <v>64</v>
      </c>
      <c r="AG32">
        <v>83</v>
      </c>
      <c r="AH32">
        <v>76</v>
      </c>
      <c r="AI32">
        <v>71</v>
      </c>
      <c r="AJ32">
        <v>66</v>
      </c>
      <c r="AK32">
        <v>94</v>
      </c>
      <c r="AL32">
        <v>84</v>
      </c>
      <c r="AM32">
        <v>63</v>
      </c>
      <c r="AN32">
        <v>78</v>
      </c>
      <c r="AO32">
        <v>81</v>
      </c>
      <c r="AP32">
        <v>83</v>
      </c>
      <c r="AQ32">
        <v>89</v>
      </c>
      <c r="AR32">
        <v>67</v>
      </c>
      <c r="AS32">
        <v>83</v>
      </c>
      <c r="AT32">
        <v>80</v>
      </c>
      <c r="AU32">
        <v>89</v>
      </c>
      <c r="AV32">
        <v>81</v>
      </c>
      <c r="AW32">
        <v>63</v>
      </c>
      <c r="AX32">
        <v>66</v>
      </c>
      <c r="AY32">
        <v>70</v>
      </c>
      <c r="AZ32">
        <v>64</v>
      </c>
      <c r="BA32">
        <v>84</v>
      </c>
      <c r="BB32">
        <v>94</v>
      </c>
      <c r="BC32">
        <v>74</v>
      </c>
      <c r="BE32" s="16">
        <f t="shared" ref="BE32:BE35" si="83">MIN(F32:BC32)</f>
        <v>46</v>
      </c>
      <c r="BF32" s="16">
        <f t="shared" ref="BF32:BF35" si="84">AVERAGE(F32:BC32)</f>
        <v>74</v>
      </c>
      <c r="BG32" s="16">
        <f t="shared" ref="BG32:BG35" si="85">MAX(F32:BC32)</f>
        <v>98</v>
      </c>
    </row>
    <row r="33" spans="3:59" x14ac:dyDescent="0.25">
      <c r="C33" s="16" t="str">
        <f>'Monte Carlo Norm Dist'!C19</f>
        <v>150,000m3</v>
      </c>
      <c r="D33" s="188">
        <f ca="1">'Monte Carlo Norm Dist'!D19</f>
        <v>172</v>
      </c>
      <c r="F33" s="16">
        <v>174</v>
      </c>
      <c r="G33" s="16">
        <v>200</v>
      </c>
      <c r="H33">
        <v>180</v>
      </c>
      <c r="I33">
        <v>168</v>
      </c>
      <c r="J33">
        <v>217</v>
      </c>
      <c r="K33">
        <v>189</v>
      </c>
      <c r="L33">
        <v>204</v>
      </c>
      <c r="M33">
        <v>193</v>
      </c>
      <c r="N33">
        <v>152</v>
      </c>
      <c r="O33">
        <v>216</v>
      </c>
      <c r="P33">
        <v>204</v>
      </c>
      <c r="Q33">
        <v>215</v>
      </c>
      <c r="R33">
        <v>198</v>
      </c>
      <c r="S33">
        <v>181</v>
      </c>
      <c r="T33" s="188">
        <v>194</v>
      </c>
      <c r="U33">
        <v>164</v>
      </c>
      <c r="V33">
        <v>227</v>
      </c>
      <c r="W33">
        <v>178</v>
      </c>
      <c r="X33">
        <v>133</v>
      </c>
      <c r="Y33">
        <v>109</v>
      </c>
      <c r="Z33">
        <v>191</v>
      </c>
      <c r="AA33">
        <v>230</v>
      </c>
      <c r="AB33">
        <v>226</v>
      </c>
      <c r="AC33">
        <v>229</v>
      </c>
      <c r="AD33">
        <v>108</v>
      </c>
      <c r="AE33">
        <v>190</v>
      </c>
      <c r="AF33">
        <v>170</v>
      </c>
      <c r="AG33">
        <v>230</v>
      </c>
      <c r="AH33">
        <v>208</v>
      </c>
      <c r="AI33">
        <v>203</v>
      </c>
      <c r="AJ33">
        <v>138</v>
      </c>
      <c r="AK33">
        <v>151</v>
      </c>
      <c r="AL33">
        <v>157</v>
      </c>
      <c r="AM33">
        <v>142</v>
      </c>
      <c r="AN33">
        <v>170</v>
      </c>
      <c r="AO33">
        <v>159</v>
      </c>
      <c r="AP33">
        <v>192</v>
      </c>
      <c r="AQ33">
        <v>131</v>
      </c>
      <c r="AR33">
        <v>174</v>
      </c>
      <c r="AS33">
        <v>178</v>
      </c>
      <c r="AT33">
        <v>188</v>
      </c>
      <c r="AU33">
        <v>149</v>
      </c>
      <c r="AV33">
        <v>161</v>
      </c>
      <c r="AW33">
        <v>196</v>
      </c>
      <c r="AX33">
        <v>193</v>
      </c>
      <c r="AY33">
        <v>183</v>
      </c>
      <c r="AZ33">
        <v>112</v>
      </c>
      <c r="BA33">
        <v>180</v>
      </c>
      <c r="BB33">
        <v>162</v>
      </c>
      <c r="BC33">
        <v>178</v>
      </c>
      <c r="BE33" s="16">
        <f t="shared" si="83"/>
        <v>108</v>
      </c>
      <c r="BF33" s="16">
        <f t="shared" si="84"/>
        <v>179.5</v>
      </c>
      <c r="BG33" s="16">
        <f t="shared" si="85"/>
        <v>230</v>
      </c>
    </row>
    <row r="34" spans="3:59" x14ac:dyDescent="0.25">
      <c r="C34" s="16" t="str">
        <f>'Monte Carlo Norm Dist'!C20</f>
        <v>300,000m3</v>
      </c>
      <c r="D34" s="188">
        <f ca="1">'Monte Carlo Norm Dist'!D20</f>
        <v>408</v>
      </c>
      <c r="F34" s="16">
        <v>446</v>
      </c>
      <c r="G34" s="16">
        <v>324</v>
      </c>
      <c r="H34">
        <v>214</v>
      </c>
      <c r="I34">
        <v>234</v>
      </c>
      <c r="J34">
        <v>306</v>
      </c>
      <c r="K34">
        <v>290</v>
      </c>
      <c r="L34">
        <v>355</v>
      </c>
      <c r="M34">
        <v>304</v>
      </c>
      <c r="N34">
        <v>332</v>
      </c>
      <c r="O34">
        <v>271</v>
      </c>
      <c r="P34">
        <v>349</v>
      </c>
      <c r="Q34">
        <v>360</v>
      </c>
      <c r="R34">
        <v>361</v>
      </c>
      <c r="S34">
        <v>279</v>
      </c>
      <c r="T34" s="188">
        <v>375</v>
      </c>
      <c r="U34">
        <v>398</v>
      </c>
      <c r="V34">
        <v>276</v>
      </c>
      <c r="W34">
        <v>401</v>
      </c>
      <c r="X34">
        <v>346</v>
      </c>
      <c r="Y34">
        <v>277</v>
      </c>
      <c r="Z34">
        <v>300</v>
      </c>
      <c r="AA34">
        <v>298</v>
      </c>
      <c r="AB34">
        <v>429</v>
      </c>
      <c r="AC34">
        <v>290</v>
      </c>
      <c r="AD34">
        <v>353</v>
      </c>
      <c r="AE34">
        <v>298</v>
      </c>
      <c r="AF34">
        <v>356</v>
      </c>
      <c r="AG34">
        <v>394</v>
      </c>
      <c r="AH34">
        <v>353</v>
      </c>
      <c r="AI34">
        <v>432</v>
      </c>
      <c r="AJ34">
        <v>331</v>
      </c>
      <c r="AK34">
        <v>344</v>
      </c>
      <c r="AL34">
        <v>416</v>
      </c>
      <c r="AM34">
        <v>252</v>
      </c>
      <c r="AN34">
        <v>245</v>
      </c>
      <c r="AO34">
        <v>246</v>
      </c>
      <c r="AP34">
        <v>339</v>
      </c>
      <c r="AQ34">
        <v>340</v>
      </c>
      <c r="AR34">
        <v>372</v>
      </c>
      <c r="AS34">
        <v>444</v>
      </c>
      <c r="AT34">
        <v>341</v>
      </c>
      <c r="AU34">
        <v>369</v>
      </c>
      <c r="AV34">
        <v>266</v>
      </c>
      <c r="AW34">
        <v>352</v>
      </c>
      <c r="AX34">
        <v>402</v>
      </c>
      <c r="AY34">
        <v>372</v>
      </c>
      <c r="AZ34">
        <v>283</v>
      </c>
      <c r="BA34">
        <v>385</v>
      </c>
      <c r="BB34">
        <v>455</v>
      </c>
      <c r="BC34">
        <v>291</v>
      </c>
      <c r="BE34" s="16">
        <f t="shared" si="83"/>
        <v>214</v>
      </c>
      <c r="BF34" s="16">
        <f t="shared" si="84"/>
        <v>336.92</v>
      </c>
      <c r="BG34" s="16">
        <f t="shared" si="85"/>
        <v>455</v>
      </c>
    </row>
    <row r="35" spans="3:59" x14ac:dyDescent="0.25">
      <c r="C35" s="16" t="str">
        <f>'Monte Carlo Norm Dist'!C21</f>
        <v>450,000m3</v>
      </c>
      <c r="D35" s="188">
        <f ca="1">'Monte Carlo Norm Dist'!D21</f>
        <v>783</v>
      </c>
      <c r="F35" s="16">
        <v>684</v>
      </c>
      <c r="G35" s="16">
        <v>634</v>
      </c>
      <c r="H35">
        <v>623</v>
      </c>
      <c r="I35">
        <v>862</v>
      </c>
      <c r="J35">
        <v>766</v>
      </c>
      <c r="K35">
        <v>890</v>
      </c>
      <c r="L35">
        <v>676</v>
      </c>
      <c r="M35">
        <v>769</v>
      </c>
      <c r="N35">
        <v>527</v>
      </c>
      <c r="O35">
        <v>653</v>
      </c>
      <c r="P35">
        <v>783</v>
      </c>
      <c r="Q35">
        <v>746</v>
      </c>
      <c r="R35">
        <v>742</v>
      </c>
      <c r="S35">
        <v>527</v>
      </c>
      <c r="T35" s="188">
        <v>842</v>
      </c>
      <c r="U35">
        <v>702</v>
      </c>
      <c r="V35">
        <v>945</v>
      </c>
      <c r="W35">
        <v>813</v>
      </c>
      <c r="X35">
        <v>971</v>
      </c>
      <c r="Y35">
        <v>711</v>
      </c>
      <c r="Z35">
        <v>752</v>
      </c>
      <c r="AA35">
        <v>825</v>
      </c>
      <c r="AB35">
        <v>794</v>
      </c>
      <c r="AC35">
        <v>698</v>
      </c>
      <c r="AD35">
        <v>848</v>
      </c>
      <c r="AE35">
        <v>775</v>
      </c>
      <c r="AF35">
        <v>906</v>
      </c>
      <c r="AG35">
        <v>729</v>
      </c>
      <c r="AH35">
        <v>733</v>
      </c>
      <c r="AI35">
        <v>666</v>
      </c>
      <c r="AJ35">
        <v>768</v>
      </c>
      <c r="AK35">
        <v>603</v>
      </c>
      <c r="AL35">
        <v>502</v>
      </c>
      <c r="AM35">
        <v>667</v>
      </c>
      <c r="AN35">
        <v>1036</v>
      </c>
      <c r="AO35">
        <v>733</v>
      </c>
      <c r="AP35">
        <v>948</v>
      </c>
      <c r="AQ35">
        <v>691</v>
      </c>
      <c r="AR35">
        <v>764</v>
      </c>
      <c r="AS35">
        <v>663</v>
      </c>
      <c r="AT35">
        <v>692</v>
      </c>
      <c r="AU35">
        <v>696</v>
      </c>
      <c r="AV35">
        <v>734</v>
      </c>
      <c r="AW35">
        <v>691</v>
      </c>
      <c r="AX35">
        <v>726</v>
      </c>
      <c r="AY35">
        <v>841</v>
      </c>
      <c r="AZ35">
        <v>678</v>
      </c>
      <c r="BA35">
        <v>765</v>
      </c>
      <c r="BB35">
        <v>819</v>
      </c>
      <c r="BC35">
        <v>807</v>
      </c>
      <c r="BE35" s="16">
        <f t="shared" si="83"/>
        <v>502</v>
      </c>
      <c r="BF35" s="16">
        <f t="shared" si="84"/>
        <v>748.32</v>
      </c>
      <c r="BG35" s="16">
        <f t="shared" si="85"/>
        <v>1036</v>
      </c>
    </row>
    <row r="36" spans="3:59" x14ac:dyDescent="0.25">
      <c r="BE36" s="16"/>
      <c r="BF36" s="16"/>
      <c r="BG36" s="16"/>
    </row>
    <row r="40" spans="3:59" x14ac:dyDescent="0.25">
      <c r="D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E40" s="65"/>
      <c r="BF40" s="65"/>
      <c r="BG40" s="65"/>
    </row>
  </sheetData>
  <sortState ref="K2:AD21">
    <sortCondition ref="K13"/>
  </sortState>
  <pageMargins left="0.7" right="0.7" top="0.75" bottom="0.75" header="0.3" footer="0.3"/>
  <pageSetup paperSize="9" orientation="portrait" horizontalDpi="1200" verticalDpi="1200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BFB6F7442CDB4D47AAEFFE50118F3370" version="1.0.0">
  <systemFields>
    <field name="Objective-Id">
      <value order="0">A2899007</value>
    </field>
    <field name="Objective-Title">
      <value order="0">Loss of Life Risk Calculations for Awatarariki Stream Fanhead rev4</value>
    </field>
    <field name="Objective-Description">
      <value order="0"/>
    </field>
    <field name="Objective-CreationStamp">
      <value order="0">2018-06-17T21:26:11Z</value>
    </field>
    <field name="Objective-IsApproved">
      <value order="0">false</value>
    </field>
    <field name="Objective-IsPublished">
      <value order="0">true</value>
    </field>
    <field name="Objective-DatePublished">
      <value order="0">2018-06-17T21:28:58Z</value>
    </field>
    <field name="Objective-ModificationStamp">
      <value order="0">2019-07-16T22:20:03Z</value>
    </field>
    <field name="Objective-Owner">
      <value order="0">Marie Radford</value>
    </field>
    <field name="Objective-Path">
      <value order="0">EasyInfo Global Folder:'Virtual Filing Cabinet':Strategic Leadership:Resource Management Act Policy and Plans:Regional Natural Resources Plan:Plan Change 17 Awatarariki Fanhead:11 Consultation record and Section 32:Documents referenced in s32 footnotes</value>
    </field>
    <field name="Objective-Parent">
      <value order="0">Documents referenced in s32 footnotes</value>
    </field>
    <field name="Objective-State">
      <value order="0">Published</value>
    </field>
    <field name="Objective-VersionId">
      <value order="0">vA4433782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7.00912</value>
    </field>
    <field name="Objective-Classification">
      <value order="0">Public Access</value>
    </field>
    <field name="Objective-Caveats">
      <value order="0"/>
    </field>
  </systemFields>
  <catalogues>
    <catalogue name="Reference Document (External Source) Type Catalogue" type="type" ori="id:cA19">
      <field name="Objective-Author">
        <value order="0">Boffa Miskell</value>
      </field>
      <field name="Objective-On Behalf Of">
        <value order="0"/>
      </field>
      <field name="Objective-Accela Key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FB6F7442CDB4D47AAEFFE50118F33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Individual</vt:lpstr>
      <vt:lpstr>Monte Carlo Norm Dist</vt:lpstr>
      <vt:lpstr>Monte Carlo Output</vt:lpstr>
      <vt:lpstr>Individual!Print_Area</vt:lpstr>
      <vt:lpstr>'Monte Carlo Norm Dist'!Print_Area</vt:lpstr>
      <vt:lpstr>'Monte Carlo Output'!Print_Area</vt:lpstr>
    </vt:vector>
  </TitlesOfParts>
  <Company>Tonkin &amp; Taylor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Hind</dc:creator>
  <cp:lastModifiedBy>Marie Radford</cp:lastModifiedBy>
  <cp:revision/>
  <dcterms:created xsi:type="dcterms:W3CDTF">2013-04-30T01:31:04Z</dcterms:created>
  <dcterms:modified xsi:type="dcterms:W3CDTF">2018-06-17T21:26:11Z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A2899007</vt:lpwstr>
  </property>
  <property fmtid="{D5CDD505-2E9C-101B-9397-08002B2CF9AE}" pid="4" name="Objective-Title">
    <vt:lpwstr>Loss of Life Risk Calculations for Awatarariki Stream Fanhead rev4</vt:lpwstr>
  </property>
  <property fmtid="{D5CDD505-2E9C-101B-9397-08002B2CF9AE}" pid="5" name="Objective-Description">
    <vt:lpwstr/>
  </property>
  <property fmtid="{D5CDD505-2E9C-101B-9397-08002B2CF9AE}" pid="6" name="Objective-CreationStamp">
    <vt:filetime>2018-06-17T21:26:11Z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2018-06-17T21:28:58Z</vt:filetime>
  </property>
  <property fmtid="{D5CDD505-2E9C-101B-9397-08002B2CF9AE}" pid="10" name="Objective-ModificationStamp">
    <vt:filetime>2019-07-16T22:20:03Z</vt:filetime>
  </property>
  <property fmtid="{D5CDD505-2E9C-101B-9397-08002B2CF9AE}" pid="11" name="Objective-Owner">
    <vt:lpwstr>Marie Radford</vt:lpwstr>
  </property>
  <property fmtid="{D5CDD505-2E9C-101B-9397-08002B2CF9AE}" pid="12" name="Objective-Path">
    <vt:lpwstr>EasyInfo Global Folder:'Virtual Filing Cabinet':Strategic Leadership:Resource Management Act Policy and Plans:Regional Natural Resources Plan:Plan Change 17 Awatarariki Fanhead:11 Consultation record and Section 32:Documents referenced in s32 footnotes</vt:lpwstr>
  </property>
  <property fmtid="{D5CDD505-2E9C-101B-9397-08002B2CF9AE}" pid="13" name="Objective-Parent">
    <vt:lpwstr>Documents referenced in s32 footnotes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vA4433782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7.00912</vt:lpwstr>
  </property>
  <property fmtid="{D5CDD505-2E9C-101B-9397-08002B2CF9AE}" pid="20" name="Objective-Classification">
    <vt:lpwstr>Public Access</vt:lpwstr>
  </property>
  <property fmtid="{D5CDD505-2E9C-101B-9397-08002B2CF9AE}" pid="21" name="Objective-Caveats">
    <vt:lpwstr/>
  </property>
  <property fmtid="{D5CDD505-2E9C-101B-9397-08002B2CF9AE}" pid="22" name="Objective-Author">
    <vt:lpwstr>Boffa Miskell</vt:lpwstr>
  </property>
  <property fmtid="{D5CDD505-2E9C-101B-9397-08002B2CF9AE}" pid="23" name="Objective-On Behalf Of">
    <vt:lpwstr/>
  </property>
  <property fmtid="{D5CDD505-2E9C-101B-9397-08002B2CF9AE}" pid="24" name="Objective-Accela Key">
    <vt:lpwstr/>
  </property>
</Properties>
</file>